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6" windowHeight="13176" firstSheet="1" activeTab="1"/>
  </bookViews>
  <sheets>
    <sheet name="Rekapitulace stavby" sheetId="1" state="veryHidden" r:id="rId1"/>
    <sheet name="Výměna krytiny" sheetId="2" r:id="rId2"/>
  </sheets>
  <definedNames>
    <definedName name="_xlnm._FilterDatabase" localSheetId="1" hidden="1">'Výměna krytiny'!$C$123:$K$237</definedName>
    <definedName name="_xlnm.Print_Titles" localSheetId="0">'Rekapitulace stavby'!$92:$92</definedName>
    <definedName name="_xlnm.Print_Titles" localSheetId="1">'Výměna krytiny'!$123:$123</definedName>
    <definedName name="_xlnm.Print_Area" localSheetId="0">'Rekapitulace stavby'!$D$4:$AO$76,'Rekapitulace stavby'!$C$82:$AQ$96</definedName>
    <definedName name="_xlnm.Print_Area" localSheetId="1">'Výměna krytiny'!$C$4:$J$76,'Výměna krytiny'!$C$82:$J$107,'Výměna krytiny'!$C$113:$J$237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/>
  <c r="J34"/>
  <c r="AY95" i="1" s="1"/>
  <c r="J33" i="2"/>
  <c r="AX95" i="1" s="1"/>
  <c r="BI237" i="2"/>
  <c r="BH237"/>
  <c r="BG237"/>
  <c r="BF237"/>
  <c r="T237"/>
  <c r="T236"/>
  <c r="T235" s="1"/>
  <c r="R237"/>
  <c r="R236" s="1"/>
  <c r="R235" s="1"/>
  <c r="P237"/>
  <c r="P236" s="1"/>
  <c r="P235" s="1"/>
  <c r="BI231"/>
  <c r="BH231"/>
  <c r="BG231"/>
  <c r="BF231"/>
  <c r="T231"/>
  <c r="T230" s="1"/>
  <c r="R231"/>
  <c r="R230"/>
  <c r="P231"/>
  <c r="P230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6"/>
  <c r="BH206"/>
  <c r="BG206"/>
  <c r="BF206"/>
  <c r="T206"/>
  <c r="R206"/>
  <c r="P206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7"/>
  <c r="BH187"/>
  <c r="BG187"/>
  <c r="BF187"/>
  <c r="T187"/>
  <c r="R187"/>
  <c r="P187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T154"/>
  <c r="R155"/>
  <c r="R154" s="1"/>
  <c r="P155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T126"/>
  <c r="R127"/>
  <c r="R126"/>
  <c r="P127"/>
  <c r="P126" s="1"/>
  <c r="F118"/>
  <c r="E116"/>
  <c r="F87"/>
  <c r="E85"/>
  <c r="J22"/>
  <c r="E22"/>
  <c r="J90" s="1"/>
  <c r="J21"/>
  <c r="J19"/>
  <c r="E19"/>
  <c r="J120"/>
  <c r="J18"/>
  <c r="J16"/>
  <c r="E16"/>
  <c r="F90" s="1"/>
  <c r="J15"/>
  <c r="J13"/>
  <c r="E13"/>
  <c r="F120" s="1"/>
  <c r="J12"/>
  <c r="J10"/>
  <c r="J118" s="1"/>
  <c r="L90" i="1"/>
  <c r="AM90"/>
  <c r="AM89"/>
  <c r="L89"/>
  <c r="AM87"/>
  <c r="L87"/>
  <c r="L85"/>
  <c r="L84"/>
  <c r="BK228" i="2"/>
  <c r="BK209"/>
  <c r="J209"/>
  <c r="J169"/>
  <c r="J212"/>
  <c r="BK179"/>
  <c r="BK219"/>
  <c r="J150"/>
  <c r="J213"/>
  <c r="BK150"/>
  <c r="J145"/>
  <c r="J135"/>
  <c r="BK191"/>
  <c r="J190"/>
  <c r="J151"/>
  <c r="J216"/>
  <c r="BK143"/>
  <c r="J219"/>
  <c r="J155"/>
  <c r="J146"/>
  <c r="J132"/>
  <c r="BK231"/>
  <c r="BK155"/>
  <c r="BK198"/>
  <c r="J143"/>
  <c r="BK213"/>
  <c r="J198"/>
  <c r="BK222"/>
  <c r="J139"/>
  <c r="J231"/>
  <c r="J127"/>
  <c r="J159"/>
  <c r="BK176"/>
  <c r="BK135"/>
  <c r="BK163"/>
  <c r="BK159"/>
  <c r="J187"/>
  <c r="J152"/>
  <c r="BK190"/>
  <c r="J194"/>
  <c r="J163"/>
  <c r="J167"/>
  <c r="BK207"/>
  <c r="J179"/>
  <c r="BK194"/>
  <c r="J229"/>
  <c r="BK187"/>
  <c r="J197"/>
  <c r="BK216"/>
  <c r="BK229"/>
  <c r="J138"/>
  <c r="BK237"/>
  <c r="BK127"/>
  <c r="J176"/>
  <c r="BK169"/>
  <c r="BK173"/>
  <c r="J206"/>
  <c r="J172"/>
  <c r="J191"/>
  <c r="BK167"/>
  <c r="J237"/>
  <c r="BK132"/>
  <c r="AS94" i="1"/>
  <c r="J225" i="2"/>
  <c r="J149"/>
  <c r="BK197"/>
  <c r="BK139"/>
  <c r="J173"/>
  <c r="BK138"/>
  <c r="J207"/>
  <c r="BK146"/>
  <c r="BK145"/>
  <c r="BK151"/>
  <c r="BK212"/>
  <c r="BK149"/>
  <c r="BK206"/>
  <c r="BK225"/>
  <c r="J222"/>
  <c r="J228"/>
  <c r="BK172"/>
  <c r="BK152"/>
  <c r="R131" l="1"/>
  <c r="R125"/>
  <c r="BK144"/>
  <c r="J144" s="1"/>
  <c r="J98" s="1"/>
  <c r="P158"/>
  <c r="T168"/>
  <c r="T153" s="1"/>
  <c r="R144"/>
  <c r="BK168"/>
  <c r="J168"/>
  <c r="J102" s="1"/>
  <c r="T208"/>
  <c r="BK131"/>
  <c r="J131" s="1"/>
  <c r="J97" s="1"/>
  <c r="T144"/>
  <c r="T125" s="1"/>
  <c r="T124" s="1"/>
  <c r="T158"/>
  <c r="P208"/>
  <c r="T131"/>
  <c r="P168"/>
  <c r="P153" s="1"/>
  <c r="R208"/>
  <c r="P131"/>
  <c r="P125" s="1"/>
  <c r="P124" s="1"/>
  <c r="AU95" i="1" s="1"/>
  <c r="AU94" s="1"/>
  <c r="BK158" i="2"/>
  <c r="J158"/>
  <c r="J101"/>
  <c r="R158"/>
  <c r="R153"/>
  <c r="BK208"/>
  <c r="J208" s="1"/>
  <c r="J103" s="1"/>
  <c r="P144"/>
  <c r="R168"/>
  <c r="BK126"/>
  <c r="BK125"/>
  <c r="J125" s="1"/>
  <c r="J95" s="1"/>
  <c r="BK154"/>
  <c r="J154" s="1"/>
  <c r="J100" s="1"/>
  <c r="BK230"/>
  <c r="J230" s="1"/>
  <c r="J104" s="1"/>
  <c r="BK236"/>
  <c r="J236" s="1"/>
  <c r="J106" s="1"/>
  <c r="J89"/>
  <c r="F121"/>
  <c r="BE143"/>
  <c r="BE149"/>
  <c r="BE152"/>
  <c r="F89"/>
  <c r="BE132"/>
  <c r="BE145"/>
  <c r="BE207"/>
  <c r="BE159"/>
  <c r="BE172"/>
  <c r="BE173"/>
  <c r="BE194"/>
  <c r="BE216"/>
  <c r="BE167"/>
  <c r="BE206"/>
  <c r="BE228"/>
  <c r="BE231"/>
  <c r="BE139"/>
  <c r="BE169"/>
  <c r="BE190"/>
  <c r="BE197"/>
  <c r="BE237"/>
  <c r="BE176"/>
  <c r="J87"/>
  <c r="BE127"/>
  <c r="BE146"/>
  <c r="BE209"/>
  <c r="BE222"/>
  <c r="BE225"/>
  <c r="BE135"/>
  <c r="BE151"/>
  <c r="BE212"/>
  <c r="BE219"/>
  <c r="J121"/>
  <c r="BE163"/>
  <c r="BE179"/>
  <c r="BE213"/>
  <c r="BE138"/>
  <c r="BE150"/>
  <c r="BE155"/>
  <c r="BE187"/>
  <c r="BE191"/>
  <c r="BE198"/>
  <c r="BE229"/>
  <c r="J32"/>
  <c r="AW95" i="1" s="1"/>
  <c r="F35" i="2"/>
  <c r="BD95" i="1"/>
  <c r="BD94" s="1"/>
  <c r="W33" s="1"/>
  <c r="F32" i="2"/>
  <c r="BA95" i="1" s="1"/>
  <c r="BA94" s="1"/>
  <c r="W30" s="1"/>
  <c r="F33" i="2"/>
  <c r="BB95" i="1" s="1"/>
  <c r="BB94" s="1"/>
  <c r="W31" s="1"/>
  <c r="F34" i="2"/>
  <c r="BC95" i="1"/>
  <c r="BC94" s="1"/>
  <c r="W32" s="1"/>
  <c r="R124" i="2" l="1"/>
  <c r="BK153"/>
  <c r="J153" s="1"/>
  <c r="J99" s="1"/>
  <c r="J126"/>
  <c r="J96" s="1"/>
  <c r="BK235"/>
  <c r="J235"/>
  <c r="J105"/>
  <c r="AY94" i="1"/>
  <c r="J31" i="2"/>
  <c r="AV95" i="1" s="1"/>
  <c r="AT95" s="1"/>
  <c r="AX94"/>
  <c r="F31" i="2"/>
  <c r="AZ95" i="1" s="1"/>
  <c r="AZ94" s="1"/>
  <c r="W29" s="1"/>
  <c r="AW94"/>
  <c r="AK30" s="1"/>
  <c r="BK124" i="2" l="1"/>
  <c r="J124" s="1"/>
  <c r="J94" s="1"/>
  <c r="AV94" i="1"/>
  <c r="AK29"/>
  <c r="J28" i="2" l="1"/>
  <c r="AG95" i="1" s="1"/>
  <c r="AG94" s="1"/>
  <c r="AK26" s="1"/>
  <c r="AK35" s="1"/>
  <c r="AT94"/>
  <c r="J37" i="2" l="1"/>
  <c r="AN94" i="1"/>
  <c r="AN95"/>
</calcChain>
</file>

<file path=xl/sharedStrings.xml><?xml version="1.0" encoding="utf-8"?>
<sst xmlns="http://schemas.openxmlformats.org/spreadsheetml/2006/main" count="1449" uniqueCount="317">
  <si>
    <t>Export Komplet</t>
  </si>
  <si>
    <t/>
  </si>
  <si>
    <t>2.0</t>
  </si>
  <si>
    <t>ZAMOK</t>
  </si>
  <si>
    <t>False</t>
  </si>
  <si>
    <t>{ad8ccde0-3b2e-46d0-aea2-6c390d892d37}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</si>
  <si>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</si>
  <si>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</si>
  <si>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</si>
  <si>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</si>
  <si>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</si>
  <si>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</si>
  <si>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</si>
  <si>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</si>
  <si>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im-0026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</si>
  <si>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</si>
  <si>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</si>
  <si>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krytiny - Žďár</t>
  </si>
  <si>
    <t>KSO:</t>
  </si>
  <si>
    <t>CC-CZ:</t>
  </si>
  <si>
    <t>Místo:</t>
  </si>
  <si>
    <t xml:space="preserve"> </t>
  </si>
  <si>
    <t>Datum:</t>
  </si>
  <si>
    <t>1. 3. 2023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</si>
  <si>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</si>
  <si>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</si>
  <si>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</si>
  <si>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</si>
  <si>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</si>
  <si>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</si>
  <si>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</si>
  <si>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</si>
  <si>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</si>
  <si>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</si>
  <si>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</si>
  <si>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</si>
  <si>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</si>
  <si>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</si>
  <si>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</si>
  <si>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</si>
  <si>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</si>
  <si>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</si>
  <si>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</si>
  <si>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</si>
  <si>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</si>
  <si>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</si>
  <si>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</si>
  <si>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</si>
  <si>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</si>
  <si>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</si>
  <si>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</si>
  <si>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</si>
  <si>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</si>
  <si>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</si>
  <si>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</si>
  <si>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</si>
  <si>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</si>
  <si>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</si>
  <si>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</si>
  <si>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</si>
  <si>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</si>
  <si>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</si>
  <si>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</si>
  <si>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</si>
  <si>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</si>
  <si>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</si>
  <si>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</si>
  <si>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</si>
  <si>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</si>
  <si>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</si>
  <si>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</si>
  <si>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</si>
  <si>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</si>
  <si>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</si>
  <si>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</si>
  <si>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</si>
  <si>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</si>
  <si>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</si>
  <si>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</si>
  <si>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</si>
  <si>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</si>
  <si>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</si>
  <si>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</si>
  <si>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</si>
  <si>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</si>
  <si>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</si>
  <si>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</si>
  <si>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</si>
  <si>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</si>
  <si>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</si>
  <si>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</si>
  <si>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</si>
  <si>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</si>
  <si>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</si>
  <si>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</si>
  <si>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</si>
  <si>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777 - Podlahy lité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</si>
  <si>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</si>
  <si>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</si>
  <si>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</si>
  <si>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</si>
  <si>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</si>
  <si>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</si>
  <si>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</si>
  <si>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</si>
  <si>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</si>
  <si>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</si>
  <si>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</si>
  <si>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</si>
  <si>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</si>
  <si>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</si>
  <si>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</si>
  <si>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</si>
  <si>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</si>
  <si>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</si>
  <si>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</si>
  <si>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</si>
  <si>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</si>
  <si>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623631001</t>
  </si>
  <si>
    <t>Spárování spárovací maltou vnějších pohledových ploch pilířů nebo sloupů z cihel</t>
  </si>
  <si>
    <t>m2</t>
  </si>
  <si>
    <t>4</t>
  </si>
  <si>
    <t>-2056008066</t>
  </si>
  <si>
    <t>VV</t>
  </si>
  <si>
    <t>komín</t>
  </si>
  <si>
    <t>(0,65+1,25)*0,5*2*0,8+1,25*0,5+0,65*0,5</t>
  </si>
  <si>
    <t>Součet</t>
  </si>
  <si>
    <t>9</t>
  </si>
  <si>
    <t>Ostatní konstrukce a práce, bourání</t>
  </si>
  <si>
    <t>941211111</t>
  </si>
  <si>
    <t>Montáž lešení řadového rámového lehkého zatížení do 200 kg/m2 š od 0,6 do 0,9 m v do 10 m</t>
  </si>
  <si>
    <t>-415566149</t>
  </si>
  <si>
    <t>8*(11,45+1,5+9,8+1,5)*2</t>
  </si>
  <si>
    <t>3</t>
  </si>
  <si>
    <t>941211211</t>
  </si>
  <si>
    <t>Příplatek k lešení řadovému rámovému lehkému š 0,9 m v přes 10 do 25 m za první a ZKD den použití</t>
  </si>
  <si>
    <t>-723287437</t>
  </si>
  <si>
    <t>388*30</t>
  </si>
  <si>
    <t>941211811</t>
  </si>
  <si>
    <t>Demontáž lešení řadového rámového lehkého zatížení do 200 kg/m2 š od 0,6 do 0,9 m v do 10 m</t>
  </si>
  <si>
    <t>938208470</t>
  </si>
  <si>
    <t>5</t>
  </si>
  <si>
    <t>978023471</t>
  </si>
  <si>
    <t>Vyškrabání spár zdiva cihelného komínového</t>
  </si>
  <si>
    <t>-1262859536</t>
  </si>
  <si>
    <t>999-0001</t>
  </si>
  <si>
    <t>DMT a zpětná MT hromosvodu</t>
  </si>
  <si>
    <t>kpl</t>
  </si>
  <si>
    <t>-1986711585</t>
  </si>
  <si>
    <t>997</t>
  </si>
  <si>
    <t>Přesun sutě</t>
  </si>
  <si>
    <t>7</t>
  </si>
  <si>
    <t>997013212</t>
  </si>
  <si>
    <t>Vnitrostaveništní doprava suti a vybouraných hmot pro budovy v přes 6 do 9 m ručně</t>
  </si>
  <si>
    <t>t</t>
  </si>
  <si>
    <t>615340285</t>
  </si>
  <si>
    <t>8</t>
  </si>
  <si>
    <t>997013501</t>
  </si>
  <si>
    <t>Odvoz suti a vybouraných hmot na skládku nebo meziskládku do 1 km se složením</t>
  </si>
  <si>
    <t>-543352845</t>
  </si>
  <si>
    <t>2,928*12</t>
  </si>
  <si>
    <t>997013509</t>
  </si>
  <si>
    <t>Příplatek k odvozu suti a vybouraných hmot na skládku ZKD 1 km přes 1 km</t>
  </si>
  <si>
    <t>862312742</t>
  </si>
  <si>
    <t>10</t>
  </si>
  <si>
    <t>997013631</t>
  </si>
  <si>
    <t>Poplatek za uložení na skládce (skládkovné) stavebního odpadu směsného kód odpadu 17 09 04</t>
  </si>
  <si>
    <t>-520905080</t>
  </si>
  <si>
    <t>11</t>
  </si>
  <si>
    <t>997013811</t>
  </si>
  <si>
    <t>Poplatek za uložení na skládce (skládkovné) stavebního odpadu dřevěného kód odpadu 17 02 01</t>
  </si>
  <si>
    <t>706874023</t>
  </si>
  <si>
    <t>12</t>
  </si>
  <si>
    <t>997013814</t>
  </si>
  <si>
    <t>Poplatek za uložení na skládce (skládkovné) stavebního odpadu izolací kód odpadu 17 06 04</t>
  </si>
  <si>
    <t>-1238697575</t>
  </si>
  <si>
    <t>PSV</t>
  </si>
  <si>
    <t>Práce a dodávky PSV</t>
  </si>
  <si>
    <t>712</t>
  </si>
  <si>
    <t>Povlakové krytiny</t>
  </si>
  <si>
    <t>13</t>
  </si>
  <si>
    <t>712631801</t>
  </si>
  <si>
    <t>Odstranění povlakové krytiny střech přes 30° z pásů uložených na sucho AIP nebo NAIP</t>
  </si>
  <si>
    <t>16</t>
  </si>
  <si>
    <t>-396330779</t>
  </si>
  <si>
    <t>(11,45+1,65)*0,5*6,14*2+9,8*6,14*0,5*2</t>
  </si>
  <si>
    <t>762</t>
  </si>
  <si>
    <t>Konstrukce tesařské</t>
  </si>
  <si>
    <t>14</t>
  </si>
  <si>
    <t>762341931</t>
  </si>
  <si>
    <t>Vyřezání části bednění střech z prken tl do 32 mm pl jednotlivě do 1 m2</t>
  </si>
  <si>
    <t>m</t>
  </si>
  <si>
    <t>629887033</t>
  </si>
  <si>
    <t>výměna špatných prken - ODHAD</t>
  </si>
  <si>
    <t>762343911</t>
  </si>
  <si>
    <t>Zabednění otvorů ve střeše prkny tl do 32 mm pl jednotlivě do 1 m2</t>
  </si>
  <si>
    <t>769011094</t>
  </si>
  <si>
    <t>998762102</t>
  </si>
  <si>
    <t>Přesun hmot tonážní pro kce tesařské v objektech v přes 6 do 12 m</t>
  </si>
  <si>
    <t>-438884539</t>
  </si>
  <si>
    <t>764</t>
  </si>
  <si>
    <t>Konstrukce klempířské</t>
  </si>
  <si>
    <t>17</t>
  </si>
  <si>
    <t>764001801</t>
  </si>
  <si>
    <t>Demontáž podkladního plechu do suti</t>
  </si>
  <si>
    <t>1425380354</t>
  </si>
  <si>
    <t>11,45*2+9,8*2</t>
  </si>
  <si>
    <t>18</t>
  </si>
  <si>
    <t>764001861</t>
  </si>
  <si>
    <t>Demontáž hřebene z hřebenáčů do suti</t>
  </si>
  <si>
    <t>1790048842</t>
  </si>
  <si>
    <t>19</t>
  </si>
  <si>
    <t>764001881</t>
  </si>
  <si>
    <t>Demontáž nároží z hřebenáčů do suti</t>
  </si>
  <si>
    <t>1704563558</t>
  </si>
  <si>
    <t>7,84*4</t>
  </si>
  <si>
    <t>20</t>
  </si>
  <si>
    <t>764002812</t>
  </si>
  <si>
    <t>Demontáž okapového plechu do suti v krytině skládané</t>
  </si>
  <si>
    <t>1952821737</t>
  </si>
  <si>
    <t>764002881</t>
  </si>
  <si>
    <t>Demontáž lemování střešních prostupů do suti</t>
  </si>
  <si>
    <t>1352355069</t>
  </si>
  <si>
    <t>0,33*(0,8+0,33+0,53)*2+(0,33+0,53)*0,48</t>
  </si>
  <si>
    <t>střešní okna</t>
  </si>
  <si>
    <t>0,25*(0,8+1,4+0,5)*2*2</t>
  </si>
  <si>
    <t>výlez</t>
  </si>
  <si>
    <t>0,25*0,6*4</t>
  </si>
  <si>
    <t>22</t>
  </si>
  <si>
    <t>764021402</t>
  </si>
  <si>
    <t>Podkladní plech z Al plechu rš 200 mm</t>
  </si>
  <si>
    <t>146529800</t>
  </si>
  <si>
    <t>23</t>
  </si>
  <si>
    <t>764221417</t>
  </si>
  <si>
    <t>Oplechování nevětraného hřebene z Al plechu z hřebenáčů</t>
  </si>
  <si>
    <t>-2143339595</t>
  </si>
  <si>
    <t>24</t>
  </si>
  <si>
    <t>764221447</t>
  </si>
  <si>
    <t>Oplechování nevětraného nároží z Al plechu z hřebenáčů</t>
  </si>
  <si>
    <t>1963230171</t>
  </si>
  <si>
    <t>25</t>
  </si>
  <si>
    <t>764222433</t>
  </si>
  <si>
    <t>Oplechování rovné okapové hrany z Al plechu rš 250 mm</t>
  </si>
  <si>
    <t>275322651</t>
  </si>
  <si>
    <t>26</t>
  </si>
  <si>
    <t>764223451</t>
  </si>
  <si>
    <t>Střešní výlez pro krytinu prejzovou nebo vlnitou z Al plechu</t>
  </si>
  <si>
    <t>kus</t>
  </si>
  <si>
    <t>-1682563070</t>
  </si>
  <si>
    <t>27</t>
  </si>
  <si>
    <t>764324412</t>
  </si>
  <si>
    <t>Lemování prostupů střech s krytinou skládanou nebo plechovou bez lišty z Al plechu</t>
  </si>
  <si>
    <t>1868681908</t>
  </si>
  <si>
    <t>28</t>
  </si>
  <si>
    <t>764325423</t>
  </si>
  <si>
    <t>Lemování trub, konzol nebo držáků z Al plechu střech s krytinou skládanou D přes 100 do 150 mm</t>
  </si>
  <si>
    <t>-1117260414</t>
  </si>
  <si>
    <t>29</t>
  </si>
  <si>
    <t>998764102</t>
  </si>
  <si>
    <t>Přesun hmot tonážní pro konstrukce klempířské v objektech v přes 6 do 12 m</t>
  </si>
  <si>
    <t>2131813387</t>
  </si>
  <si>
    <t>765</t>
  </si>
  <si>
    <t>Krytina skládaná</t>
  </si>
  <si>
    <t>30</t>
  </si>
  <si>
    <t>765131801</t>
  </si>
  <si>
    <t>Demontáž vláknocementové skládané krytiny sklonu do 30° do suti</t>
  </si>
  <si>
    <t>-1124730085</t>
  </si>
  <si>
    <t>31</t>
  </si>
  <si>
    <t>765131841</t>
  </si>
  <si>
    <t>Příplatek k cenám demontáže skládané vláknocementové krytiny za sklon přes 30°</t>
  </si>
  <si>
    <t>745136683</t>
  </si>
  <si>
    <t>32</t>
  </si>
  <si>
    <t>765133001-1</t>
  </si>
  <si>
    <t>Krytina vláknocementová sklonu do 30° skládaná ze šablon s povrchem hladkým - umělá břidlice Capacco SK2 - velká šablona</t>
  </si>
  <si>
    <t>-1828406968</t>
  </si>
  <si>
    <t>33</t>
  </si>
  <si>
    <t>765133011-1</t>
  </si>
  <si>
    <t>Okapová hrana vláknocementové krytiny jednoduché krytí ze šablon povrchem hladkým - umělá břidlice Capacco SK2 - velká šablona</t>
  </si>
  <si>
    <t>954565467</t>
  </si>
  <si>
    <t>34</t>
  </si>
  <si>
    <t>765133093</t>
  </si>
  <si>
    <t>Příplatek k cenám vláknocementové krytiny ze šablon na bednění</t>
  </si>
  <si>
    <t>-966793534</t>
  </si>
  <si>
    <t>35</t>
  </si>
  <si>
    <t>765191013</t>
  </si>
  <si>
    <t>Montáž pojistné hydroizolační nebo parotěsné fólie kladené přes 20° volně na bednění nebo tepelnou izolaci</t>
  </si>
  <si>
    <t>-1140022165</t>
  </si>
  <si>
    <t>36</t>
  </si>
  <si>
    <t>M</t>
  </si>
  <si>
    <t>62811120</t>
  </si>
  <si>
    <t>asfaltový pás separační bez krycí vrstvy (impregnovaná vložka), typu A</t>
  </si>
  <si>
    <t>-867851251</t>
  </si>
  <si>
    <t>140,606*1,15</t>
  </si>
  <si>
    <t>37</t>
  </si>
  <si>
    <t>765192811</t>
  </si>
  <si>
    <t>Demontáž střešního výlezu jakékoliv plochy</t>
  </si>
  <si>
    <t>1428366667</t>
  </si>
  <si>
    <t>38</t>
  </si>
  <si>
    <t>998765102</t>
  </si>
  <si>
    <t>Přesun hmot tonážní pro krytiny skládané v objektech v přes 6 do 12 m</t>
  </si>
  <si>
    <t>728613408</t>
  </si>
  <si>
    <t>777</t>
  </si>
  <si>
    <t>Podlahy lité</t>
  </si>
  <si>
    <t>39</t>
  </si>
  <si>
    <t>777511933</t>
  </si>
  <si>
    <t>Oprava podlahy epoxidovou stěrkou pl přes 0,50 do 1,00 m2 tl přes 2 do 3 mm</t>
  </si>
  <si>
    <t>689613293</t>
  </si>
  <si>
    <t>komínová deska</t>
  </si>
  <si>
    <t>VRN</t>
  </si>
  <si>
    <t>Vedlejší rozpočtové náklady</t>
  </si>
  <si>
    <t>VRN9</t>
  </si>
  <si>
    <t>Ostatní náklady</t>
  </si>
  <si>
    <t>40</t>
  </si>
  <si>
    <t>091003000</t>
  </si>
  <si>
    <t>Ostatní náklady bez rozlišení</t>
  </si>
  <si>
    <t>1024</t>
  </si>
  <si>
    <t>-1063245836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</si>
</sst>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22" xfId="0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0" fillId="0" borderId="0" xfId="0"/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97"/>
  <sheetViews>
    <sheetView showGridLines="0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" customHeight="1"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8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9"/>
      <c r="BE5" s="205" t="s">
        <v>15</v>
      </c>
      <c r="BS5" s="16" t="s">
        <v>6</v>
      </c>
    </row>
    <row r="6" spans="1:74" ht="36.9" customHeight="1">
      <c r="B6" s="19"/>
      <c r="D6" s="25" t="s">
        <v>16</v>
      </c>
      <c r="K6" s="20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9"/>
      <c r="BE6" s="206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6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6"/>
      <c r="BS8" s="16" t="s">
        <v>6</v>
      </c>
    </row>
    <row r="9" spans="1:74" ht="14.4" customHeight="1">
      <c r="B9" s="19"/>
      <c r="AR9" s="19"/>
      <c r="BE9" s="206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6"/>
      <c r="BS10" s="16" t="s">
        <v>6</v>
      </c>
    </row>
    <row r="11" spans="1:74" ht="18.45" customHeight="1">
      <c r="B11" s="19"/>
      <c r="E11" s="24" t="s">
        <v>21</v>
      </c>
      <c r="AK11" s="26" t="s">
        <v>26</v>
      </c>
      <c r="AN11" s="24" t="s">
        <v>1</v>
      </c>
      <c r="AR11" s="19"/>
      <c r="BE11" s="206"/>
      <c r="BS11" s="16" t="s">
        <v>6</v>
      </c>
    </row>
    <row r="12" spans="1:74" ht="6.9" customHeight="1">
      <c r="B12" s="19"/>
      <c r="AR12" s="19"/>
      <c r="BE12" s="206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6"/>
      <c r="BS13" s="16" t="s">
        <v>6</v>
      </c>
    </row>
    <row r="14" spans="1:74" ht="13.2">
      <c r="B14" s="19"/>
      <c r="E14" s="210" t="s">
        <v>28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6" t="s">
        <v>26</v>
      </c>
      <c r="AN14" s="28" t="s">
        <v>28</v>
      </c>
      <c r="AR14" s="19"/>
      <c r="BE14" s="206"/>
      <c r="BS14" s="16" t="s">
        <v>6</v>
      </c>
    </row>
    <row r="15" spans="1:74" ht="6.9" customHeight="1">
      <c r="B15" s="19"/>
      <c r="AR15" s="19"/>
      <c r="BE15" s="206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6"/>
      <c r="BS16" s="16" t="s">
        <v>4</v>
      </c>
    </row>
    <row r="17" spans="2:71" ht="18.45" customHeight="1">
      <c r="B17" s="19"/>
      <c r="E17" s="24" t="s">
        <v>21</v>
      </c>
      <c r="AK17" s="26" t="s">
        <v>26</v>
      </c>
      <c r="AN17" s="24" t="s">
        <v>1</v>
      </c>
      <c r="AR17" s="19"/>
      <c r="BE17" s="206"/>
      <c r="BS17" s="16" t="s">
        <v>30</v>
      </c>
    </row>
    <row r="18" spans="2:71" ht="6.9" customHeight="1">
      <c r="B18" s="19"/>
      <c r="AR18" s="19"/>
      <c r="BE18" s="206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6"/>
      <c r="BS19" s="16" t="s">
        <v>6</v>
      </c>
    </row>
    <row r="20" spans="2:71" ht="18.45" customHeight="1">
      <c r="B20" s="19"/>
      <c r="E20" s="24" t="s">
        <v>21</v>
      </c>
      <c r="AK20" s="26" t="s">
        <v>26</v>
      </c>
      <c r="AN20" s="24" t="s">
        <v>1</v>
      </c>
      <c r="AR20" s="19"/>
      <c r="BE20" s="206"/>
      <c r="BS20" s="16" t="s">
        <v>30</v>
      </c>
    </row>
    <row r="21" spans="2:71" ht="6.9" customHeight="1">
      <c r="B21" s="19"/>
      <c r="AR21" s="19"/>
      <c r="BE21" s="206"/>
    </row>
    <row r="22" spans="2:71" ht="12" customHeight="1">
      <c r="B22" s="19"/>
      <c r="D22" s="26" t="s">
        <v>32</v>
      </c>
      <c r="AR22" s="19"/>
      <c r="BE22" s="206"/>
    </row>
    <row r="23" spans="2:71" ht="16.5" customHeight="1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  <c r="BE23" s="206"/>
    </row>
    <row r="24" spans="2:71" ht="6.9" customHeight="1">
      <c r="B24" s="19"/>
      <c r="AR24" s="19"/>
      <c r="BE24" s="206"/>
    </row>
    <row r="25" spans="2:71" ht="6.9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6"/>
    </row>
    <row r="26" spans="2:71" s="1" customFormat="1" ht="25.95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0</v>
      </c>
      <c r="AL26" s="214"/>
      <c r="AM26" s="214"/>
      <c r="AN26" s="214"/>
      <c r="AO26" s="214"/>
      <c r="AR26" s="31"/>
      <c r="BE26" s="206"/>
    </row>
    <row r="27" spans="2:71" s="1" customFormat="1" ht="6.9" customHeight="1">
      <c r="B27" s="31"/>
      <c r="AR27" s="31"/>
      <c r="BE27" s="206"/>
    </row>
    <row r="28" spans="2:71" s="1" customFormat="1" ht="13.2">
      <c r="B28" s="31"/>
      <c r="L28" s="215" t="s">
        <v>34</v>
      </c>
      <c r="M28" s="215"/>
      <c r="N28" s="215"/>
      <c r="O28" s="215"/>
      <c r="P28" s="215"/>
      <c r="W28" s="215" t="s">
        <v>35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36</v>
      </c>
      <c r="AL28" s="215"/>
      <c r="AM28" s="215"/>
      <c r="AN28" s="215"/>
      <c r="AO28" s="215"/>
      <c r="AR28" s="31"/>
      <c r="BE28" s="206"/>
    </row>
    <row r="29" spans="2:71" s="2" customFormat="1" ht="14.4" customHeight="1">
      <c r="B29" s="35"/>
      <c r="D29" s="26" t="s">
        <v>37</v>
      </c>
      <c r="F29" s="26" t="s">
        <v>38</v>
      </c>
      <c r="L29" s="200">
        <v>0.21</v>
      </c>
      <c r="M29" s="199"/>
      <c r="N29" s="199"/>
      <c r="O29" s="199"/>
      <c r="P29" s="199"/>
      <c r="W29" s="198">
        <f>ROUND(AZ94, 2)</f>
        <v>0</v>
      </c>
      <c r="X29" s="199"/>
      <c r="Y29" s="199"/>
      <c r="Z29" s="199"/>
      <c r="AA29" s="199"/>
      <c r="AB29" s="199"/>
      <c r="AC29" s="199"/>
      <c r="AD29" s="199"/>
      <c r="AE29" s="199"/>
      <c r="AK29" s="198">
        <f>ROUND(AV94, 2)</f>
        <v>0</v>
      </c>
      <c r="AL29" s="199"/>
      <c r="AM29" s="199"/>
      <c r="AN29" s="199"/>
      <c r="AO29" s="199"/>
      <c r="AR29" s="35"/>
      <c r="BE29" s="207"/>
    </row>
    <row r="30" spans="2:71" s="2" customFormat="1" ht="14.4" customHeight="1">
      <c r="B30" s="35"/>
      <c r="F30" s="26" t="s">
        <v>39</v>
      </c>
      <c r="L30" s="200">
        <v>0.15</v>
      </c>
      <c r="M30" s="199"/>
      <c r="N30" s="199"/>
      <c r="O30" s="199"/>
      <c r="P30" s="199"/>
      <c r="W30" s="198">
        <f>ROUND(BA94, 2)</f>
        <v>0</v>
      </c>
      <c r="X30" s="199"/>
      <c r="Y30" s="199"/>
      <c r="Z30" s="199"/>
      <c r="AA30" s="199"/>
      <c r="AB30" s="199"/>
      <c r="AC30" s="199"/>
      <c r="AD30" s="199"/>
      <c r="AE30" s="199"/>
      <c r="AK30" s="198">
        <f>ROUND(AW94, 2)</f>
        <v>0</v>
      </c>
      <c r="AL30" s="199"/>
      <c r="AM30" s="199"/>
      <c r="AN30" s="199"/>
      <c r="AO30" s="199"/>
      <c r="AR30" s="35"/>
      <c r="BE30" s="207"/>
    </row>
    <row r="31" spans="2:71" s="2" customFormat="1" ht="14.4" hidden="1" customHeight="1">
      <c r="B31" s="35"/>
      <c r="F31" s="26" t="s">
        <v>40</v>
      </c>
      <c r="L31" s="200">
        <v>0.21</v>
      </c>
      <c r="M31" s="199"/>
      <c r="N31" s="199"/>
      <c r="O31" s="199"/>
      <c r="P31" s="199"/>
      <c r="W31" s="198">
        <f>ROUND(BB94, 2)</f>
        <v>0</v>
      </c>
      <c r="X31" s="199"/>
      <c r="Y31" s="199"/>
      <c r="Z31" s="199"/>
      <c r="AA31" s="199"/>
      <c r="AB31" s="199"/>
      <c r="AC31" s="199"/>
      <c r="AD31" s="199"/>
      <c r="AE31" s="199"/>
      <c r="AK31" s="198">
        <v>0</v>
      </c>
      <c r="AL31" s="199"/>
      <c r="AM31" s="199"/>
      <c r="AN31" s="199"/>
      <c r="AO31" s="199"/>
      <c r="AR31" s="35"/>
      <c r="BE31" s="207"/>
    </row>
    <row r="32" spans="2:71" s="2" customFormat="1" ht="14.4" hidden="1" customHeight="1">
      <c r="B32" s="35"/>
      <c r="F32" s="26" t="s">
        <v>41</v>
      </c>
      <c r="L32" s="200">
        <v>0.15</v>
      </c>
      <c r="M32" s="199"/>
      <c r="N32" s="199"/>
      <c r="O32" s="199"/>
      <c r="P32" s="199"/>
      <c r="W32" s="198">
        <f>ROUND(BC94, 2)</f>
        <v>0</v>
      </c>
      <c r="X32" s="199"/>
      <c r="Y32" s="199"/>
      <c r="Z32" s="199"/>
      <c r="AA32" s="199"/>
      <c r="AB32" s="199"/>
      <c r="AC32" s="199"/>
      <c r="AD32" s="199"/>
      <c r="AE32" s="199"/>
      <c r="AK32" s="198">
        <v>0</v>
      </c>
      <c r="AL32" s="199"/>
      <c r="AM32" s="199"/>
      <c r="AN32" s="199"/>
      <c r="AO32" s="199"/>
      <c r="AR32" s="35"/>
      <c r="BE32" s="207"/>
    </row>
    <row r="33" spans="2:57" s="2" customFormat="1" ht="14.4" hidden="1" customHeight="1">
      <c r="B33" s="35"/>
      <c r="F33" s="26" t="s">
        <v>42</v>
      </c>
      <c r="L33" s="200">
        <v>0</v>
      </c>
      <c r="M33" s="199"/>
      <c r="N33" s="199"/>
      <c r="O33" s="199"/>
      <c r="P33" s="199"/>
      <c r="W33" s="198">
        <f>ROUND(BD94, 2)</f>
        <v>0</v>
      </c>
      <c r="X33" s="199"/>
      <c r="Y33" s="199"/>
      <c r="Z33" s="199"/>
      <c r="AA33" s="199"/>
      <c r="AB33" s="199"/>
      <c r="AC33" s="199"/>
      <c r="AD33" s="199"/>
      <c r="AE33" s="199"/>
      <c r="AK33" s="198">
        <v>0</v>
      </c>
      <c r="AL33" s="199"/>
      <c r="AM33" s="199"/>
      <c r="AN33" s="199"/>
      <c r="AO33" s="199"/>
      <c r="AR33" s="35"/>
      <c r="BE33" s="207"/>
    </row>
    <row r="34" spans="2:57" s="1" customFormat="1" ht="6.9" customHeight="1">
      <c r="B34" s="31"/>
      <c r="AR34" s="31"/>
      <c r="BE34" s="206"/>
    </row>
    <row r="35" spans="2:57" s="1" customFormat="1" ht="25.95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1" t="s">
        <v>45</v>
      </c>
      <c r="Y35" s="202"/>
      <c r="Z35" s="202"/>
      <c r="AA35" s="202"/>
      <c r="AB35" s="202"/>
      <c r="AC35" s="38"/>
      <c r="AD35" s="38"/>
      <c r="AE35" s="38"/>
      <c r="AF35" s="38"/>
      <c r="AG35" s="38"/>
      <c r="AH35" s="38"/>
      <c r="AI35" s="38"/>
      <c r="AJ35" s="38"/>
      <c r="AK35" s="203">
        <f>SUM(AK26:AK33)</f>
        <v>0</v>
      </c>
      <c r="AL35" s="202"/>
      <c r="AM35" s="202"/>
      <c r="AN35" s="202"/>
      <c r="AO35" s="204"/>
      <c r="AP35" s="36"/>
      <c r="AQ35" s="36"/>
      <c r="AR35" s="31"/>
    </row>
    <row r="36" spans="2:57" s="1" customFormat="1" ht="6.9" customHeight="1">
      <c r="B36" s="31"/>
      <c r="AR36" s="31"/>
    </row>
    <row r="37" spans="2:57" s="1" customFormat="1" ht="14.4" customHeight="1">
      <c r="B37" s="31"/>
      <c r="AR37" s="31"/>
    </row>
    <row r="38" spans="2:57" ht="14.4" customHeight="1">
      <c r="B38" s="19"/>
      <c r="AR38" s="19"/>
    </row>
    <row r="39" spans="2:57" ht="14.4" customHeight="1">
      <c r="B39" s="19"/>
      <c r="AR39" s="19"/>
    </row>
    <row r="40" spans="2:57" ht="14.4" customHeight="1">
      <c r="B40" s="19"/>
      <c r="AR40" s="19"/>
    </row>
    <row r="41" spans="2:57" ht="14.4" customHeight="1">
      <c r="B41" s="19"/>
      <c r="AR41" s="19"/>
    </row>
    <row r="42" spans="2:57" ht="14.4" customHeight="1">
      <c r="B42" s="19"/>
      <c r="AR42" s="19"/>
    </row>
    <row r="43" spans="2:57" ht="14.4" customHeight="1">
      <c r="B43" s="19"/>
      <c r="AR43" s="19"/>
    </row>
    <row r="44" spans="2:57" ht="14.4" customHeight="1">
      <c r="B44" s="19"/>
      <c r="AR44" s="19"/>
    </row>
    <row r="45" spans="2:57" ht="14.4" customHeight="1">
      <c r="B45" s="19"/>
      <c r="AR45" s="19"/>
    </row>
    <row r="46" spans="2:57" ht="14.4" customHeight="1">
      <c r="B46" s="19"/>
      <c r="AR46" s="19"/>
    </row>
    <row r="47" spans="2:57" ht="14.4" customHeight="1">
      <c r="B47" s="19"/>
      <c r="AR47" s="19"/>
    </row>
    <row r="48" spans="2:57" ht="14.4" customHeight="1">
      <c r="B48" s="19"/>
      <c r="AR48" s="19"/>
    </row>
    <row r="49" spans="2:44" s="1" customFormat="1" ht="14.4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" customHeight="1">
      <c r="B82" s="31"/>
      <c r="C82" s="20" t="s">
        <v>52</v>
      </c>
      <c r="AR82" s="31"/>
    </row>
    <row r="83" spans="1:90" s="1" customFormat="1" ht="6.9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im-0026</v>
      </c>
      <c r="AR84" s="47"/>
    </row>
    <row r="85" spans="1:90" s="4" customFormat="1" ht="36.9" customHeight="1">
      <c r="B85" s="48"/>
      <c r="C85" s="49" t="s">
        <v>16</v>
      </c>
      <c r="L85" s="189" t="str">
        <f>K6</f>
        <v>Výměna krytiny - Žďár</v>
      </c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R85" s="48"/>
    </row>
    <row r="86" spans="1:90" s="1" customFormat="1" ht="6.9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1" t="str">
        <f>IF(AN8= "","",AN8)</f>
        <v>1. 3. 2023</v>
      </c>
      <c r="AN87" s="191"/>
      <c r="AR87" s="31"/>
    </row>
    <row r="88" spans="1:90" s="1" customFormat="1" ht="6.9" customHeight="1">
      <c r="B88" s="31"/>
      <c r="AR88" s="31"/>
    </row>
    <row r="89" spans="1:90" s="1" customFormat="1" ht="15.15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92" t="str">
        <f>IF(E17="","",E17)</f>
        <v xml:space="preserve"> </v>
      </c>
      <c r="AN89" s="193"/>
      <c r="AO89" s="193"/>
      <c r="AP89" s="193"/>
      <c r="AR89" s="31"/>
      <c r="AS89" s="194" t="s">
        <v>53</v>
      </c>
      <c r="AT89" s="19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15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92" t="str">
        <f>IF(E20="","",E20)</f>
        <v xml:space="preserve"> </v>
      </c>
      <c r="AN90" s="193"/>
      <c r="AO90" s="193"/>
      <c r="AP90" s="193"/>
      <c r="AR90" s="31"/>
      <c r="AS90" s="196"/>
      <c r="AT90" s="197"/>
      <c r="BD90" s="55"/>
    </row>
    <row r="91" spans="1:90" s="1" customFormat="1" ht="10.95" customHeight="1">
      <c r="B91" s="31"/>
      <c r="AR91" s="31"/>
      <c r="AS91" s="196"/>
      <c r="AT91" s="197"/>
      <c r="BD91" s="55"/>
    </row>
    <row r="92" spans="1:90" s="1" customFormat="1" ht="29.25" customHeight="1">
      <c r="B92" s="31"/>
      <c r="C92" s="179" t="s">
        <v>54</v>
      </c>
      <c r="D92" s="180"/>
      <c r="E92" s="180"/>
      <c r="F92" s="180"/>
      <c r="G92" s="180"/>
      <c r="H92" s="56"/>
      <c r="I92" s="181" t="s">
        <v>55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56</v>
      </c>
      <c r="AH92" s="180"/>
      <c r="AI92" s="180"/>
      <c r="AJ92" s="180"/>
      <c r="AK92" s="180"/>
      <c r="AL92" s="180"/>
      <c r="AM92" s="180"/>
      <c r="AN92" s="181" t="s">
        <v>57</v>
      </c>
      <c r="AO92" s="180"/>
      <c r="AP92" s="183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0" s="1" customFormat="1" ht="10.9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7">
        <f>ROUND(AG95,2)</f>
        <v>0</v>
      </c>
      <c r="AH94" s="187"/>
      <c r="AI94" s="187"/>
      <c r="AJ94" s="187"/>
      <c r="AK94" s="187"/>
      <c r="AL94" s="187"/>
      <c r="AM94" s="187"/>
      <c r="AN94" s="188">
        <f>SUM(AG94,AT94)</f>
        <v>0</v>
      </c>
      <c r="AO94" s="188"/>
      <c r="AP94" s="188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72</v>
      </c>
      <c r="BT94" s="71" t="s">
        <v>73</v>
      </c>
      <c r="BV94" s="71" t="s">
        <v>74</v>
      </c>
      <c r="BW94" s="71" t="s">
        <v>5</v>
      </c>
      <c r="BX94" s="71" t="s">
        <v>75</v>
      </c>
      <c r="CL94" s="71" t="s">
        <v>1</v>
      </c>
    </row>
    <row r="95" spans="1:90" s="6" customFormat="1" ht="16.5" customHeight="1">
      <c r="A95" s="72" t="s">
        <v>76</v>
      </c>
      <c r="B95" s="73"/>
      <c r="C95" s="74"/>
      <c r="D95" s="186" t="s">
        <v>14</v>
      </c>
      <c r="E95" s="186"/>
      <c r="F95" s="186"/>
      <c r="G95" s="186"/>
      <c r="H95" s="186"/>
      <c r="I95" s="75"/>
      <c r="J95" s="186" t="s">
        <v>17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'Výměna krytiny'!J28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6" t="s">
        <v>77</v>
      </c>
      <c r="AR95" s="73"/>
      <c r="AS95" s="77">
        <v>0</v>
      </c>
      <c r="AT95" s="78">
        <f>ROUND(SUM(AV95:AW95),2)</f>
        <v>0</v>
      </c>
      <c r="AU95" s="79">
        <f>'Výměna krytiny'!P124</f>
        <v>0</v>
      </c>
      <c r="AV95" s="78">
        <f>'Výměna krytiny'!J31</f>
        <v>0</v>
      </c>
      <c r="AW95" s="78">
        <f>'Výměna krytiny'!J32</f>
        <v>0</v>
      </c>
      <c r="AX95" s="78">
        <f>'Výměna krytiny'!J33</f>
        <v>0</v>
      </c>
      <c r="AY95" s="78">
        <f>'Výměna krytiny'!J34</f>
        <v>0</v>
      </c>
      <c r="AZ95" s="78">
        <f>'Výměna krytiny'!F31</f>
        <v>0</v>
      </c>
      <c r="BA95" s="78">
        <f>'Výměna krytiny'!F32</f>
        <v>0</v>
      </c>
      <c r="BB95" s="78">
        <f>'Výměna krytiny'!F33</f>
        <v>0</v>
      </c>
      <c r="BC95" s="78">
        <f>'Výměna krytiny'!F34</f>
        <v>0</v>
      </c>
      <c r="BD95" s="80">
        <f>'Výměna krytiny'!F35</f>
        <v>0</v>
      </c>
      <c r="BT95" s="81" t="s">
        <v>78</v>
      </c>
      <c r="BU95" s="81" t="s">
        <v>79</v>
      </c>
      <c r="BV95" s="81" t="s">
        <v>74</v>
      </c>
      <c r="BW95" s="81" t="s">
        <v>5</v>
      </c>
      <c r="BX95" s="81" t="s">
        <v>75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9WaBuZqZezIPzS3mc9t9LGeaL7cw37pqHDj8Vqh0IIoz4D7CB+8KNiWBxwIXHMIJo8tQUzWtcXFkY+Qmi4OTrg==" saltValue="Y2POEktgVmrpUEuqxwn959tu+PXiQen3IRhkqH+YmX92K1VPIDB4IJubD/V33j2NrEl/HRJVPoe81Djc2eGNn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im-0026 - Výměna krytiny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M238"/>
  <sheetViews>
    <sheetView showGridLines="0" tabSelected="1" topLeftCell="A3" workbookViewId="0">
      <selection activeCell="C3" sqref="C3"/>
    </sheetView>
  </sheetViews>
  <sheetFormatPr defaultRowHeight="10.199999999999999"/>
  <cols>
    <col min="1" max="1" width="1.425781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idden="1"/>
    <row r="2" spans="2:46" ht="36.75" hidden="1" customHeight="1"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5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80</v>
      </c>
    </row>
    <row r="4" spans="2:46" ht="24.9" customHeight="1">
      <c r="B4" s="19"/>
      <c r="D4" s="20" t="s">
        <v>81</v>
      </c>
      <c r="L4" s="19"/>
      <c r="M4" s="82" t="s">
        <v>10</v>
      </c>
      <c r="AT4" s="16" t="s">
        <v>4</v>
      </c>
    </row>
    <row r="5" spans="2:46" ht="6.9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16.5" customHeight="1">
      <c r="B7" s="31"/>
      <c r="E7" s="189" t="s">
        <v>17</v>
      </c>
      <c r="F7" s="216"/>
      <c r="G7" s="216"/>
      <c r="H7" s="216"/>
      <c r="L7" s="31"/>
    </row>
    <row r="8" spans="2:46" s="1" customFormat="1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1. 3. 2023</v>
      </c>
      <c r="L10" s="31"/>
    </row>
    <row r="11" spans="2:46" s="1" customFormat="1" ht="10.95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tr">
        <f>IF('Rekapitulace stavby'!AN10="","",'Rekapitulace stavby'!AN10)</f>
        <v/>
      </c>
      <c r="L12" s="31"/>
    </row>
    <row r="13" spans="2:46" s="1" customFormat="1" ht="18" customHeight="1">
      <c r="B13" s="31"/>
      <c r="E13" s="24" t="str">
        <f>IF('Rekapitulace stavby'!E11="","",'Rekapitulace stavby'!E11)</f>
        <v xml:space="preserve"> </v>
      </c>
      <c r="I13" s="26" t="s">
        <v>26</v>
      </c>
      <c r="J13" s="24" t="str">
        <f>IF('Rekapitulace stavby'!AN11="","",'Rekapitulace stavby'!AN11)</f>
        <v/>
      </c>
      <c r="L13" s="31"/>
    </row>
    <row r="14" spans="2:46" s="1" customFormat="1" ht="6.9" customHeight="1">
      <c r="B14" s="31"/>
      <c r="L14" s="31"/>
    </row>
    <row r="15" spans="2:46" s="1" customFormat="1" ht="12" customHeight="1">
      <c r="B15" s="31"/>
      <c r="D15" s="26" t="s">
        <v>27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7" t="str">
        <f>'Rekapitulace stavby'!E14</f>
        <v>Vyplň údaj</v>
      </c>
      <c r="F16" s="208"/>
      <c r="G16" s="208"/>
      <c r="H16" s="208"/>
      <c r="I16" s="26" t="s">
        <v>26</v>
      </c>
      <c r="J16" s="27" t="str">
        <f>'Rekapitulace stavby'!AN14</f>
        <v>Vyplň údaj</v>
      </c>
      <c r="L16" s="31"/>
    </row>
    <row r="17" spans="2:12" s="1" customFormat="1" ht="6.9" customHeight="1">
      <c r="B17" s="31"/>
      <c r="L17" s="31"/>
    </row>
    <row r="18" spans="2:12" s="1" customFormat="1" ht="12" customHeight="1">
      <c r="B18" s="31"/>
      <c r="D18" s="26" t="s">
        <v>29</v>
      </c>
      <c r="I18" s="26" t="s">
        <v>25</v>
      </c>
      <c r="J18" s="24" t="str">
        <f>IF('Rekapitulace stavby'!AN16="","",'Rekapitulace stavby'!AN16)</f>
        <v/>
      </c>
      <c r="L18" s="31"/>
    </row>
    <row r="19" spans="2:12" s="1" customFormat="1" ht="18" customHeight="1">
      <c r="B19" s="31"/>
      <c r="E19" s="24" t="str">
        <f>IF('Rekapitulace stavby'!E17="","",'Rekapitulace stavby'!E17)</f>
        <v xml:space="preserve"> </v>
      </c>
      <c r="I19" s="26" t="s">
        <v>26</v>
      </c>
      <c r="J19" s="24" t="str">
        <f>IF('Rekapitulace stavby'!AN17="","",'Rekapitulace stavby'!AN17)</f>
        <v/>
      </c>
      <c r="L19" s="31"/>
    </row>
    <row r="20" spans="2:12" s="1" customFormat="1" ht="6.9" customHeight="1">
      <c r="B20" s="31"/>
      <c r="L20" s="31"/>
    </row>
    <row r="21" spans="2:12" s="1" customFormat="1" ht="12" customHeight="1">
      <c r="B21" s="31"/>
      <c r="D21" s="26" t="s">
        <v>31</v>
      </c>
      <c r="I21" s="26" t="s">
        <v>25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26</v>
      </c>
      <c r="J22" s="24" t="str">
        <f>IF('Rekapitulace stavby'!AN20="","",'Rekapitulace stavby'!AN20)</f>
        <v/>
      </c>
      <c r="L22" s="31"/>
    </row>
    <row r="23" spans="2:12" s="1" customFormat="1" ht="6.9" customHeight="1">
      <c r="B23" s="31"/>
      <c r="L23" s="31"/>
    </row>
    <row r="24" spans="2:12" s="1" customFormat="1" ht="12" customHeight="1">
      <c r="B24" s="31"/>
      <c r="D24" s="26" t="s">
        <v>32</v>
      </c>
      <c r="L24" s="31"/>
    </row>
    <row r="25" spans="2:12" s="7" customFormat="1" ht="16.5" customHeight="1">
      <c r="B25" s="83"/>
      <c r="E25" s="212" t="s">
        <v>1</v>
      </c>
      <c r="F25" s="212"/>
      <c r="G25" s="212"/>
      <c r="H25" s="212"/>
      <c r="L25" s="83"/>
    </row>
    <row r="26" spans="2:12" s="1" customFormat="1" ht="6.9" customHeight="1">
      <c r="B26" s="31"/>
      <c r="L26" s="31"/>
    </row>
    <row r="27" spans="2:12" s="1" customFormat="1" ht="6.9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33</v>
      </c>
      <c r="J28" s="65">
        <f>ROUND(J124, 2)</f>
        <v>0</v>
      </c>
      <c r="L28" s="31"/>
    </row>
    <row r="29" spans="2:12" s="1" customFormat="1" ht="6.9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" customHeight="1">
      <c r="B30" s="31"/>
      <c r="F30" s="34" t="s">
        <v>35</v>
      </c>
      <c r="I30" s="34" t="s">
        <v>34</v>
      </c>
      <c r="J30" s="34" t="s">
        <v>36</v>
      </c>
      <c r="L30" s="31"/>
    </row>
    <row r="31" spans="2:12" s="1" customFormat="1" ht="14.4" customHeight="1">
      <c r="B31" s="31"/>
      <c r="D31" s="54" t="s">
        <v>37</v>
      </c>
      <c r="E31" s="26" t="s">
        <v>38</v>
      </c>
      <c r="F31" s="85">
        <f>ROUND((SUM(BE124:BE237)),  2)</f>
        <v>0</v>
      </c>
      <c r="I31" s="86">
        <v>0.21</v>
      </c>
      <c r="J31" s="85">
        <f>ROUND(((SUM(BE124:BE237))*I31),  2)</f>
        <v>0</v>
      </c>
      <c r="L31" s="31"/>
    </row>
    <row r="32" spans="2:12" s="1" customFormat="1" ht="14.4" customHeight="1">
      <c r="B32" s="31"/>
      <c r="E32" s="26" t="s">
        <v>39</v>
      </c>
      <c r="F32" s="85">
        <f>ROUND((SUM(BF124:BF237)),  2)</f>
        <v>0</v>
      </c>
      <c r="I32" s="86">
        <v>0.15</v>
      </c>
      <c r="J32" s="85">
        <f>ROUND(((SUM(BF124:BF237))*I32),  2)</f>
        <v>0</v>
      </c>
      <c r="L32" s="31"/>
    </row>
    <row r="33" spans="2:12" s="1" customFormat="1" ht="14.4" hidden="1" customHeight="1">
      <c r="B33" s="31"/>
      <c r="E33" s="26" t="s">
        <v>40</v>
      </c>
      <c r="F33" s="85">
        <f>ROUND((SUM(BG124:BG237)),  2)</f>
        <v>0</v>
      </c>
      <c r="I33" s="86">
        <v>0.21</v>
      </c>
      <c r="J33" s="85">
        <f>0</f>
        <v>0</v>
      </c>
      <c r="L33" s="31"/>
    </row>
    <row r="34" spans="2:12" s="1" customFormat="1" ht="14.4" hidden="1" customHeight="1">
      <c r="B34" s="31"/>
      <c r="E34" s="26" t="s">
        <v>41</v>
      </c>
      <c r="F34" s="85">
        <f>ROUND((SUM(BH124:BH237)),  2)</f>
        <v>0</v>
      </c>
      <c r="I34" s="86">
        <v>0.15</v>
      </c>
      <c r="J34" s="85">
        <f>0</f>
        <v>0</v>
      </c>
      <c r="L34" s="31"/>
    </row>
    <row r="35" spans="2:12" s="1" customFormat="1" ht="14.4" hidden="1" customHeight="1">
      <c r="B35" s="31"/>
      <c r="E35" s="26" t="s">
        <v>42</v>
      </c>
      <c r="F35" s="85">
        <f>ROUND((SUM(BI124:BI237)),  2)</f>
        <v>0</v>
      </c>
      <c r="I35" s="86">
        <v>0</v>
      </c>
      <c r="J35" s="85">
        <f>0</f>
        <v>0</v>
      </c>
      <c r="L35" s="31"/>
    </row>
    <row r="36" spans="2:12" s="1" customFormat="1" ht="6.9" customHeight="1">
      <c r="B36" s="31"/>
      <c r="L36" s="31"/>
    </row>
    <row r="37" spans="2:12" s="1" customFormat="1" ht="25.35" customHeight="1">
      <c r="B37" s="31"/>
      <c r="C37" s="87"/>
      <c r="D37" s="88" t="s">
        <v>43</v>
      </c>
      <c r="E37" s="56"/>
      <c r="F37" s="56"/>
      <c r="G37" s="89" t="s">
        <v>44</v>
      </c>
      <c r="H37" s="90" t="s">
        <v>45</v>
      </c>
      <c r="I37" s="56"/>
      <c r="J37" s="91">
        <f>SUM(J28:J35)</f>
        <v>0</v>
      </c>
      <c r="K37" s="92"/>
      <c r="L37" s="31"/>
    </row>
    <row r="38" spans="2:12" s="1" customFormat="1" ht="14.4" customHeight="1">
      <c r="B38" s="31"/>
      <c r="L38" s="31"/>
    </row>
    <row r="39" spans="2:12" ht="14.4" customHeight="1">
      <c r="B39" s="19"/>
      <c r="L39" s="19"/>
    </row>
    <row r="40" spans="2:12" ht="14.4" customHeight="1">
      <c r="B40" s="19"/>
      <c r="L40" s="19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1"/>
      <c r="D61" s="42" t="s">
        <v>48</v>
      </c>
      <c r="E61" s="33"/>
      <c r="F61" s="93" t="s">
        <v>49</v>
      </c>
      <c r="G61" s="42" t="s">
        <v>48</v>
      </c>
      <c r="H61" s="33"/>
      <c r="I61" s="33"/>
      <c r="J61" s="94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1"/>
      <c r="D76" s="42" t="s">
        <v>48</v>
      </c>
      <c r="E76" s="33"/>
      <c r="F76" s="93" t="s">
        <v>49</v>
      </c>
      <c r="G76" s="42" t="s">
        <v>48</v>
      </c>
      <c r="H76" s="33"/>
      <c r="I76" s="33"/>
      <c r="J76" s="94" t="s">
        <v>49</v>
      </c>
      <c r="K76" s="33"/>
      <c r="L76" s="31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" customHeight="1">
      <c r="B82" s="31"/>
      <c r="C82" s="20" t="s">
        <v>82</v>
      </c>
      <c r="L82" s="31"/>
    </row>
    <row r="83" spans="2:47" s="1" customFormat="1" ht="6.9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189" t="str">
        <f>E7</f>
        <v>Výměna krytiny - Žďár</v>
      </c>
      <c r="F85" s="216"/>
      <c r="G85" s="216"/>
      <c r="H85" s="216"/>
      <c r="L85" s="31"/>
    </row>
    <row r="86" spans="2:47" s="1" customFormat="1" ht="6.9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 xml:space="preserve"> </v>
      </c>
      <c r="I87" s="26" t="s">
        <v>22</v>
      </c>
      <c r="J87" s="51" t="str">
        <f>IF(J10="","",J10)</f>
        <v>1. 3. 2023</v>
      </c>
      <c r="L87" s="31"/>
    </row>
    <row r="88" spans="2:47" s="1" customFormat="1" ht="6.9" customHeight="1">
      <c r="B88" s="31"/>
      <c r="L88" s="31"/>
    </row>
    <row r="89" spans="2:47" s="1" customFormat="1" ht="15.15" customHeight="1">
      <c r="B89" s="31"/>
      <c r="C89" s="26" t="s">
        <v>24</v>
      </c>
      <c r="F89" s="24" t="str">
        <f>E13</f>
        <v xml:space="preserve"> </v>
      </c>
      <c r="I89" s="26" t="s">
        <v>29</v>
      </c>
      <c r="J89" s="29" t="str">
        <f>E19</f>
        <v xml:space="preserve"> </v>
      </c>
      <c r="L89" s="31"/>
    </row>
    <row r="90" spans="2:47" s="1" customFormat="1" ht="15.15" customHeight="1">
      <c r="B90" s="31"/>
      <c r="C90" s="26" t="s">
        <v>27</v>
      </c>
      <c r="F90" s="24" t="str">
        <f>IF(E16="","",E16)</f>
        <v>Vyplň údaj</v>
      </c>
      <c r="I90" s="26" t="s">
        <v>31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83</v>
      </c>
      <c r="D92" s="87"/>
      <c r="E92" s="87"/>
      <c r="F92" s="87"/>
      <c r="G92" s="87"/>
      <c r="H92" s="87"/>
      <c r="I92" s="87"/>
      <c r="J92" s="96" t="s">
        <v>84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5" customHeight="1">
      <c r="B94" s="31"/>
      <c r="C94" s="97" t="s">
        <v>85</v>
      </c>
      <c r="J94" s="65">
        <f>J124</f>
        <v>0</v>
      </c>
      <c r="L94" s="31"/>
      <c r="AU94" s="16" t="s">
        <v>86</v>
      </c>
    </row>
    <row r="95" spans="2:47" s="8" customFormat="1" ht="24.9" customHeight="1">
      <c r="B95" s="98"/>
      <c r="D95" s="99" t="s">
        <v>87</v>
      </c>
      <c r="E95" s="100"/>
      <c r="F95" s="100"/>
      <c r="G95" s="100"/>
      <c r="H95" s="100"/>
      <c r="I95" s="100"/>
      <c r="J95" s="101">
        <f>J125</f>
        <v>0</v>
      </c>
      <c r="L95" s="98"/>
    </row>
    <row r="96" spans="2:47" s="9" customFormat="1" ht="19.95" customHeight="1">
      <c r="B96" s="102"/>
      <c r="D96" s="103" t="s">
        <v>88</v>
      </c>
      <c r="E96" s="104"/>
      <c r="F96" s="104"/>
      <c r="G96" s="104"/>
      <c r="H96" s="104"/>
      <c r="I96" s="104"/>
      <c r="J96" s="105">
        <f>J126</f>
        <v>0</v>
      </c>
      <c r="L96" s="102"/>
    </row>
    <row r="97" spans="2:12" s="9" customFormat="1" ht="19.95" customHeight="1">
      <c r="B97" s="102"/>
      <c r="D97" s="103" t="s">
        <v>89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12" s="9" customFormat="1" ht="19.95" customHeight="1">
      <c r="B98" s="102"/>
      <c r="D98" s="103" t="s">
        <v>90</v>
      </c>
      <c r="E98" s="104"/>
      <c r="F98" s="104"/>
      <c r="G98" s="104"/>
      <c r="H98" s="104"/>
      <c r="I98" s="104"/>
      <c r="J98" s="105">
        <f>J144</f>
        <v>0</v>
      </c>
      <c r="L98" s="102"/>
    </row>
    <row r="99" spans="2:12" s="8" customFormat="1" ht="24.9" customHeight="1">
      <c r="B99" s="98"/>
      <c r="D99" s="99" t="s">
        <v>91</v>
      </c>
      <c r="E99" s="100"/>
      <c r="F99" s="100"/>
      <c r="G99" s="100"/>
      <c r="H99" s="100"/>
      <c r="I99" s="100"/>
      <c r="J99" s="101">
        <f>J153</f>
        <v>0</v>
      </c>
      <c r="L99" s="98"/>
    </row>
    <row r="100" spans="2:12" s="9" customFormat="1" ht="19.95" customHeight="1">
      <c r="B100" s="102"/>
      <c r="D100" s="103" t="s">
        <v>92</v>
      </c>
      <c r="E100" s="104"/>
      <c r="F100" s="104"/>
      <c r="G100" s="104"/>
      <c r="H100" s="104"/>
      <c r="I100" s="104"/>
      <c r="J100" s="105">
        <f>J154</f>
        <v>0</v>
      </c>
      <c r="L100" s="102"/>
    </row>
    <row r="101" spans="2:12" s="9" customFormat="1" ht="19.95" customHeight="1">
      <c r="B101" s="102"/>
      <c r="D101" s="103" t="s">
        <v>93</v>
      </c>
      <c r="E101" s="104"/>
      <c r="F101" s="104"/>
      <c r="G101" s="104"/>
      <c r="H101" s="104"/>
      <c r="I101" s="104"/>
      <c r="J101" s="105">
        <f>J158</f>
        <v>0</v>
      </c>
      <c r="L101" s="102"/>
    </row>
    <row r="102" spans="2:12" s="9" customFormat="1" ht="19.95" customHeight="1">
      <c r="B102" s="102"/>
      <c r="D102" s="103" t="s">
        <v>94</v>
      </c>
      <c r="E102" s="104"/>
      <c r="F102" s="104"/>
      <c r="G102" s="104"/>
      <c r="H102" s="104"/>
      <c r="I102" s="104"/>
      <c r="J102" s="105">
        <f>J168</f>
        <v>0</v>
      </c>
      <c r="L102" s="102"/>
    </row>
    <row r="103" spans="2:12" s="9" customFormat="1" ht="19.95" customHeight="1">
      <c r="B103" s="102"/>
      <c r="D103" s="103" t="s">
        <v>95</v>
      </c>
      <c r="E103" s="104"/>
      <c r="F103" s="104"/>
      <c r="G103" s="104"/>
      <c r="H103" s="104"/>
      <c r="I103" s="104"/>
      <c r="J103" s="105">
        <f>J208</f>
        <v>0</v>
      </c>
      <c r="L103" s="102"/>
    </row>
    <row r="104" spans="2:12" s="9" customFormat="1" ht="19.95" customHeight="1">
      <c r="B104" s="102"/>
      <c r="D104" s="103" t="s">
        <v>96</v>
      </c>
      <c r="E104" s="104"/>
      <c r="F104" s="104"/>
      <c r="G104" s="104"/>
      <c r="H104" s="104"/>
      <c r="I104" s="104"/>
      <c r="J104" s="105">
        <f>J230</f>
        <v>0</v>
      </c>
      <c r="L104" s="102"/>
    </row>
    <row r="105" spans="2:12" s="8" customFormat="1" ht="24.9" customHeight="1">
      <c r="B105" s="98"/>
      <c r="D105" s="99" t="s">
        <v>97</v>
      </c>
      <c r="E105" s="100"/>
      <c r="F105" s="100"/>
      <c r="G105" s="100"/>
      <c r="H105" s="100"/>
      <c r="I105" s="100"/>
      <c r="J105" s="101">
        <f>J235</f>
        <v>0</v>
      </c>
      <c r="L105" s="98"/>
    </row>
    <row r="106" spans="2:12" s="9" customFormat="1" ht="19.95" customHeight="1">
      <c r="B106" s="102"/>
      <c r="D106" s="103" t="s">
        <v>98</v>
      </c>
      <c r="E106" s="104"/>
      <c r="F106" s="104"/>
      <c r="G106" s="104"/>
      <c r="H106" s="104"/>
      <c r="I106" s="104"/>
      <c r="J106" s="105">
        <f>J236</f>
        <v>0</v>
      </c>
      <c r="L106" s="102"/>
    </row>
    <row r="107" spans="2:12" s="1" customFormat="1" ht="21.75" customHeight="1">
      <c r="B107" s="31"/>
      <c r="L107" s="31"/>
    </row>
    <row r="108" spans="2:12" s="1" customFormat="1" ht="6.9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5" s="1" customFormat="1" ht="24.9" customHeight="1">
      <c r="B113" s="31"/>
      <c r="C113" s="20" t="s">
        <v>99</v>
      </c>
      <c r="L113" s="31"/>
    </row>
    <row r="114" spans="2:65" s="1" customFormat="1" ht="6.9" customHeight="1">
      <c r="B114" s="31"/>
      <c r="L114" s="31"/>
    </row>
    <row r="115" spans="2:65" s="1" customFormat="1" ht="12" customHeight="1">
      <c r="B115" s="31"/>
      <c r="C115" s="26" t="s">
        <v>16</v>
      </c>
      <c r="L115" s="31"/>
    </row>
    <row r="116" spans="2:65" s="1" customFormat="1" ht="16.5" customHeight="1">
      <c r="B116" s="31"/>
      <c r="E116" s="189" t="str">
        <f>E7</f>
        <v>Výměna krytiny - Žďár</v>
      </c>
      <c r="F116" s="216"/>
      <c r="G116" s="216"/>
      <c r="H116" s="216"/>
      <c r="L116" s="31"/>
    </row>
    <row r="117" spans="2:65" s="1" customFormat="1" ht="6.9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F10</f>
        <v xml:space="preserve"> </v>
      </c>
      <c r="I118" s="26" t="s">
        <v>22</v>
      </c>
      <c r="J118" s="51" t="str">
        <f>IF(J10="","",J10)</f>
        <v>1. 3. 2023</v>
      </c>
      <c r="L118" s="31"/>
    </row>
    <row r="119" spans="2:65" s="1" customFormat="1" ht="6.9" customHeight="1">
      <c r="B119" s="31"/>
      <c r="L119" s="31"/>
    </row>
    <row r="120" spans="2:65" s="1" customFormat="1" ht="15.15" customHeight="1">
      <c r="B120" s="31"/>
      <c r="C120" s="26" t="s">
        <v>24</v>
      </c>
      <c r="F120" s="24" t="str">
        <f>E13</f>
        <v xml:space="preserve"> </v>
      </c>
      <c r="I120" s="26" t="s">
        <v>29</v>
      </c>
      <c r="J120" s="29" t="str">
        <f>E19</f>
        <v xml:space="preserve"> </v>
      </c>
      <c r="L120" s="31"/>
    </row>
    <row r="121" spans="2:65" s="1" customFormat="1" ht="15.15" customHeight="1">
      <c r="B121" s="31"/>
      <c r="C121" s="26" t="s">
        <v>27</v>
      </c>
      <c r="F121" s="24" t="str">
        <f>IF(E16="","",E16)</f>
        <v>Vyplň údaj</v>
      </c>
      <c r="I121" s="26" t="s">
        <v>31</v>
      </c>
      <c r="J121" s="29" t="str">
        <f>E22</f>
        <v xml:space="preserve"> 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06"/>
      <c r="C123" s="107" t="s">
        <v>100</v>
      </c>
      <c r="D123" s="108" t="s">
        <v>58</v>
      </c>
      <c r="E123" s="108" t="s">
        <v>54</v>
      </c>
      <c r="F123" s="108" t="s">
        <v>55</v>
      </c>
      <c r="G123" s="108" t="s">
        <v>101</v>
      </c>
      <c r="H123" s="108" t="s">
        <v>102</v>
      </c>
      <c r="I123" s="108" t="s">
        <v>103</v>
      </c>
      <c r="J123" s="109" t="s">
        <v>84</v>
      </c>
      <c r="K123" s="110" t="s">
        <v>104</v>
      </c>
      <c r="L123" s="106"/>
      <c r="M123" s="58" t="s">
        <v>1</v>
      </c>
      <c r="N123" s="59" t="s">
        <v>37</v>
      </c>
      <c r="O123" s="59" t="s">
        <v>105</v>
      </c>
      <c r="P123" s="59" t="s">
        <v>106</v>
      </c>
      <c r="Q123" s="59" t="s">
        <v>107</v>
      </c>
      <c r="R123" s="59" t="s">
        <v>108</v>
      </c>
      <c r="S123" s="59" t="s">
        <v>109</v>
      </c>
      <c r="T123" s="60" t="s">
        <v>110</v>
      </c>
    </row>
    <row r="124" spans="2:65" s="1" customFormat="1" ht="22.95" customHeight="1">
      <c r="B124" s="31"/>
      <c r="C124" s="63" t="s">
        <v>111</v>
      </c>
      <c r="J124" s="111">
        <f>BK124</f>
        <v>0</v>
      </c>
      <c r="L124" s="31"/>
      <c r="M124" s="61"/>
      <c r="N124" s="52"/>
      <c r="O124" s="52"/>
      <c r="P124" s="112">
        <f>P125+P153+P235</f>
        <v>0</v>
      </c>
      <c r="Q124" s="52"/>
      <c r="R124" s="112">
        <f>R125+R153+R235</f>
        <v>2.4861389457200005</v>
      </c>
      <c r="S124" s="52"/>
      <c r="T124" s="113">
        <f>T125+T153+T235</f>
        <v>2.9277057600000003</v>
      </c>
      <c r="AT124" s="16" t="s">
        <v>72</v>
      </c>
      <c r="AU124" s="16" t="s">
        <v>86</v>
      </c>
      <c r="BK124" s="114">
        <f>BK125+BK153+BK235</f>
        <v>0</v>
      </c>
    </row>
    <row r="125" spans="2:65" s="11" customFormat="1" ht="25.95" customHeight="1">
      <c r="B125" s="115"/>
      <c r="D125" s="116" t="s">
        <v>72</v>
      </c>
      <c r="E125" s="117" t="s">
        <v>112</v>
      </c>
      <c r="F125" s="117" t="s">
        <v>113</v>
      </c>
      <c r="I125" s="118"/>
      <c r="J125" s="119">
        <f>BK125</f>
        <v>0</v>
      </c>
      <c r="L125" s="115"/>
      <c r="M125" s="120"/>
      <c r="P125" s="121">
        <f>P126+P131+P144</f>
        <v>0</v>
      </c>
      <c r="R125" s="121">
        <f>R126+R131+R144</f>
        <v>6.6690000000000004E-3</v>
      </c>
      <c r="T125" s="122">
        <f>T126+T131+T144</f>
        <v>3.4580000000000007E-2</v>
      </c>
      <c r="AR125" s="116" t="s">
        <v>78</v>
      </c>
      <c r="AT125" s="123" t="s">
        <v>72</v>
      </c>
      <c r="AU125" s="123" t="s">
        <v>73</v>
      </c>
      <c r="AY125" s="116" t="s">
        <v>114</v>
      </c>
      <c r="BK125" s="124">
        <f>BK126+BK131+BK144</f>
        <v>0</v>
      </c>
    </row>
    <row r="126" spans="2:65" s="11" customFormat="1" ht="22.95" customHeight="1">
      <c r="B126" s="115"/>
      <c r="D126" s="116" t="s">
        <v>72</v>
      </c>
      <c r="E126" s="125" t="s">
        <v>115</v>
      </c>
      <c r="F126" s="125" t="s">
        <v>116</v>
      </c>
      <c r="I126" s="118"/>
      <c r="J126" s="126">
        <f>BK126</f>
        <v>0</v>
      </c>
      <c r="L126" s="115"/>
      <c r="M126" s="120"/>
      <c r="P126" s="121">
        <f>SUM(P127:P130)</f>
        <v>0</v>
      </c>
      <c r="R126" s="121">
        <f>SUM(R127:R130)</f>
        <v>6.6690000000000004E-3</v>
      </c>
      <c r="T126" s="122">
        <f>SUM(T127:T130)</f>
        <v>0</v>
      </c>
      <c r="AR126" s="116" t="s">
        <v>78</v>
      </c>
      <c r="AT126" s="123" t="s">
        <v>72</v>
      </c>
      <c r="AU126" s="123" t="s">
        <v>78</v>
      </c>
      <c r="AY126" s="116" t="s">
        <v>114</v>
      </c>
      <c r="BK126" s="124">
        <f>SUM(BK127:BK130)</f>
        <v>0</v>
      </c>
    </row>
    <row r="127" spans="2:65" s="1" customFormat="1" ht="24.15" customHeight="1">
      <c r="B127" s="31"/>
      <c r="C127" s="127" t="s">
        <v>78</v>
      </c>
      <c r="D127" s="127" t="s">
        <v>117</v>
      </c>
      <c r="E127" s="128" t="s">
        <v>118</v>
      </c>
      <c r="F127" s="129" t="s">
        <v>119</v>
      </c>
      <c r="G127" s="130" t="s">
        <v>120</v>
      </c>
      <c r="H127" s="131">
        <v>2.4700000000000002</v>
      </c>
      <c r="I127" s="132"/>
      <c r="J127" s="133">
        <f>ROUND(I127*H127,2)</f>
        <v>0</v>
      </c>
      <c r="K127" s="134"/>
      <c r="L127" s="31"/>
      <c r="M127" s="135" t="s">
        <v>1</v>
      </c>
      <c r="N127" s="136" t="s">
        <v>38</v>
      </c>
      <c r="P127" s="137">
        <f>O127*H127</f>
        <v>0</v>
      </c>
      <c r="Q127" s="137">
        <v>2.7000000000000001E-3</v>
      </c>
      <c r="R127" s="137">
        <f>Q127*H127</f>
        <v>6.6690000000000004E-3</v>
      </c>
      <c r="S127" s="137">
        <v>0</v>
      </c>
      <c r="T127" s="138">
        <f>S127*H127</f>
        <v>0</v>
      </c>
      <c r="AR127" s="139" t="s">
        <v>121</v>
      </c>
      <c r="AT127" s="139" t="s">
        <v>117</v>
      </c>
      <c r="AU127" s="139" t="s">
        <v>80</v>
      </c>
      <c r="AY127" s="16" t="s">
        <v>114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78</v>
      </c>
      <c r="BK127" s="140">
        <f>ROUND(I127*H127,2)</f>
        <v>0</v>
      </c>
      <c r="BL127" s="16" t="s">
        <v>121</v>
      </c>
      <c r="BM127" s="139" t="s">
        <v>122</v>
      </c>
    </row>
    <row r="128" spans="2:65" s="12" customFormat="1">
      <c r="B128" s="141"/>
      <c r="D128" s="142" t="s">
        <v>123</v>
      </c>
      <c r="E128" s="143" t="s">
        <v>1</v>
      </c>
      <c r="F128" s="144" t="s">
        <v>124</v>
      </c>
      <c r="H128" s="143" t="s">
        <v>1</v>
      </c>
      <c r="I128" s="145"/>
      <c r="L128" s="141"/>
      <c r="M128" s="146"/>
      <c r="T128" s="147"/>
      <c r="AT128" s="143" t="s">
        <v>123</v>
      </c>
      <c r="AU128" s="143" t="s">
        <v>80</v>
      </c>
      <c r="AV128" s="12" t="s">
        <v>78</v>
      </c>
      <c r="AW128" s="12" t="s">
        <v>30</v>
      </c>
      <c r="AX128" s="12" t="s">
        <v>73</v>
      </c>
      <c r="AY128" s="143" t="s">
        <v>114</v>
      </c>
    </row>
    <row r="129" spans="2:65" s="13" customFormat="1">
      <c r="B129" s="148"/>
      <c r="D129" s="142" t="s">
        <v>123</v>
      </c>
      <c r="E129" s="149" t="s">
        <v>1</v>
      </c>
      <c r="F129" s="150" t="s">
        <v>125</v>
      </c>
      <c r="H129" s="151">
        <v>2.4700000000000002</v>
      </c>
      <c r="I129" s="152"/>
      <c r="L129" s="148"/>
      <c r="M129" s="153"/>
      <c r="T129" s="154"/>
      <c r="AT129" s="149" t="s">
        <v>123</v>
      </c>
      <c r="AU129" s="149" t="s">
        <v>80</v>
      </c>
      <c r="AV129" s="13" t="s">
        <v>80</v>
      </c>
      <c r="AW129" s="13" t="s">
        <v>30</v>
      </c>
      <c r="AX129" s="13" t="s">
        <v>73</v>
      </c>
      <c r="AY129" s="149" t="s">
        <v>114</v>
      </c>
    </row>
    <row r="130" spans="2:65" s="14" customFormat="1">
      <c r="B130" s="155"/>
      <c r="D130" s="142" t="s">
        <v>123</v>
      </c>
      <c r="E130" s="156" t="s">
        <v>1</v>
      </c>
      <c r="F130" s="157" t="s">
        <v>126</v>
      </c>
      <c r="H130" s="158">
        <v>2.4700000000000002</v>
      </c>
      <c r="I130" s="159"/>
      <c r="L130" s="155"/>
      <c r="M130" s="160"/>
      <c r="T130" s="161"/>
      <c r="AT130" s="156" t="s">
        <v>123</v>
      </c>
      <c r="AU130" s="156" t="s">
        <v>80</v>
      </c>
      <c r="AV130" s="14" t="s">
        <v>121</v>
      </c>
      <c r="AW130" s="14" t="s">
        <v>30</v>
      </c>
      <c r="AX130" s="14" t="s">
        <v>78</v>
      </c>
      <c r="AY130" s="156" t="s">
        <v>114</v>
      </c>
    </row>
    <row r="131" spans="2:65" s="11" customFormat="1" ht="22.95" customHeight="1">
      <c r="B131" s="115"/>
      <c r="D131" s="116" t="s">
        <v>72</v>
      </c>
      <c r="E131" s="125" t="s">
        <v>127</v>
      </c>
      <c r="F131" s="125" t="s">
        <v>128</v>
      </c>
      <c r="I131" s="118"/>
      <c r="J131" s="126">
        <f>BK131</f>
        <v>0</v>
      </c>
      <c r="L131" s="115"/>
      <c r="M131" s="120"/>
      <c r="P131" s="121">
        <f>SUM(P132:P143)</f>
        <v>0</v>
      </c>
      <c r="R131" s="121">
        <f>SUM(R132:R143)</f>
        <v>0</v>
      </c>
      <c r="T131" s="122">
        <f>SUM(T132:T143)</f>
        <v>3.4580000000000007E-2</v>
      </c>
      <c r="AR131" s="116" t="s">
        <v>78</v>
      </c>
      <c r="AT131" s="123" t="s">
        <v>72</v>
      </c>
      <c r="AU131" s="123" t="s">
        <v>78</v>
      </c>
      <c r="AY131" s="116" t="s">
        <v>114</v>
      </c>
      <c r="BK131" s="124">
        <f>SUM(BK132:BK143)</f>
        <v>0</v>
      </c>
    </row>
    <row r="132" spans="2:65" s="1" customFormat="1" ht="33" customHeight="1">
      <c r="B132" s="31"/>
      <c r="C132" s="127" t="s">
        <v>80</v>
      </c>
      <c r="D132" s="127" t="s">
        <v>117</v>
      </c>
      <c r="E132" s="128" t="s">
        <v>129</v>
      </c>
      <c r="F132" s="129" t="s">
        <v>130</v>
      </c>
      <c r="G132" s="130" t="s">
        <v>120</v>
      </c>
      <c r="H132" s="131">
        <v>388</v>
      </c>
      <c r="I132" s="132"/>
      <c r="J132" s="133">
        <f>ROUND(I132*H132,2)</f>
        <v>0</v>
      </c>
      <c r="K132" s="134"/>
      <c r="L132" s="31"/>
      <c r="M132" s="135" t="s">
        <v>1</v>
      </c>
      <c r="N132" s="136" t="s">
        <v>38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121</v>
      </c>
      <c r="AT132" s="139" t="s">
        <v>117</v>
      </c>
      <c r="AU132" s="139" t="s">
        <v>80</v>
      </c>
      <c r="AY132" s="16" t="s">
        <v>114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6" t="s">
        <v>78</v>
      </c>
      <c r="BK132" s="140">
        <f>ROUND(I132*H132,2)</f>
        <v>0</v>
      </c>
      <c r="BL132" s="16" t="s">
        <v>121</v>
      </c>
      <c r="BM132" s="139" t="s">
        <v>131</v>
      </c>
    </row>
    <row r="133" spans="2:65" s="13" customFormat="1">
      <c r="B133" s="148"/>
      <c r="D133" s="142" t="s">
        <v>123</v>
      </c>
      <c r="E133" s="149" t="s">
        <v>1</v>
      </c>
      <c r="F133" s="150" t="s">
        <v>132</v>
      </c>
      <c r="H133" s="151">
        <v>388</v>
      </c>
      <c r="I133" s="152"/>
      <c r="L133" s="148"/>
      <c r="M133" s="153"/>
      <c r="T133" s="154"/>
      <c r="AT133" s="149" t="s">
        <v>123</v>
      </c>
      <c r="AU133" s="149" t="s">
        <v>80</v>
      </c>
      <c r="AV133" s="13" t="s">
        <v>80</v>
      </c>
      <c r="AW133" s="13" t="s">
        <v>30</v>
      </c>
      <c r="AX133" s="13" t="s">
        <v>73</v>
      </c>
      <c r="AY133" s="149" t="s">
        <v>114</v>
      </c>
    </row>
    <row r="134" spans="2:65" s="14" customFormat="1">
      <c r="B134" s="155"/>
      <c r="D134" s="142" t="s">
        <v>123</v>
      </c>
      <c r="E134" s="156" t="s">
        <v>1</v>
      </c>
      <c r="F134" s="157" t="s">
        <v>126</v>
      </c>
      <c r="H134" s="158">
        <v>388</v>
      </c>
      <c r="I134" s="159"/>
      <c r="L134" s="155"/>
      <c r="M134" s="160"/>
      <c r="T134" s="161"/>
      <c r="AT134" s="156" t="s">
        <v>123</v>
      </c>
      <c r="AU134" s="156" t="s">
        <v>80</v>
      </c>
      <c r="AV134" s="14" t="s">
        <v>121</v>
      </c>
      <c r="AW134" s="14" t="s">
        <v>30</v>
      </c>
      <c r="AX134" s="14" t="s">
        <v>78</v>
      </c>
      <c r="AY134" s="156" t="s">
        <v>114</v>
      </c>
    </row>
    <row r="135" spans="2:65" s="1" customFormat="1" ht="33" customHeight="1">
      <c r="B135" s="31"/>
      <c r="C135" s="127" t="s">
        <v>133</v>
      </c>
      <c r="D135" s="127" t="s">
        <v>117</v>
      </c>
      <c r="E135" s="128" t="s">
        <v>134</v>
      </c>
      <c r="F135" s="129" t="s">
        <v>135</v>
      </c>
      <c r="G135" s="130" t="s">
        <v>120</v>
      </c>
      <c r="H135" s="131">
        <v>11640</v>
      </c>
      <c r="I135" s="132"/>
      <c r="J135" s="133">
        <f>ROUND(I135*H135,2)</f>
        <v>0</v>
      </c>
      <c r="K135" s="134"/>
      <c r="L135" s="31"/>
      <c r="M135" s="135" t="s">
        <v>1</v>
      </c>
      <c r="N135" s="136" t="s">
        <v>38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121</v>
      </c>
      <c r="AT135" s="139" t="s">
        <v>117</v>
      </c>
      <c r="AU135" s="139" t="s">
        <v>80</v>
      </c>
      <c r="AY135" s="16" t="s">
        <v>114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6" t="s">
        <v>78</v>
      </c>
      <c r="BK135" s="140">
        <f>ROUND(I135*H135,2)</f>
        <v>0</v>
      </c>
      <c r="BL135" s="16" t="s">
        <v>121</v>
      </c>
      <c r="BM135" s="139" t="s">
        <v>136</v>
      </c>
    </row>
    <row r="136" spans="2:65" s="13" customFormat="1">
      <c r="B136" s="148"/>
      <c r="D136" s="142" t="s">
        <v>123</v>
      </c>
      <c r="E136" s="149" t="s">
        <v>1</v>
      </c>
      <c r="F136" s="150" t="s">
        <v>137</v>
      </c>
      <c r="H136" s="151">
        <v>11640</v>
      </c>
      <c r="I136" s="152"/>
      <c r="L136" s="148"/>
      <c r="M136" s="153"/>
      <c r="T136" s="154"/>
      <c r="AT136" s="149" t="s">
        <v>123</v>
      </c>
      <c r="AU136" s="149" t="s">
        <v>80</v>
      </c>
      <c r="AV136" s="13" t="s">
        <v>80</v>
      </c>
      <c r="AW136" s="13" t="s">
        <v>30</v>
      </c>
      <c r="AX136" s="13" t="s">
        <v>73</v>
      </c>
      <c r="AY136" s="149" t="s">
        <v>114</v>
      </c>
    </row>
    <row r="137" spans="2:65" s="14" customFormat="1">
      <c r="B137" s="155"/>
      <c r="D137" s="142" t="s">
        <v>123</v>
      </c>
      <c r="E137" s="156" t="s">
        <v>1</v>
      </c>
      <c r="F137" s="157" t="s">
        <v>126</v>
      </c>
      <c r="H137" s="158">
        <v>11640</v>
      </c>
      <c r="I137" s="159"/>
      <c r="L137" s="155"/>
      <c r="M137" s="160"/>
      <c r="T137" s="161"/>
      <c r="AT137" s="156" t="s">
        <v>123</v>
      </c>
      <c r="AU137" s="156" t="s">
        <v>80</v>
      </c>
      <c r="AV137" s="14" t="s">
        <v>121</v>
      </c>
      <c r="AW137" s="14" t="s">
        <v>30</v>
      </c>
      <c r="AX137" s="14" t="s">
        <v>78</v>
      </c>
      <c r="AY137" s="156" t="s">
        <v>114</v>
      </c>
    </row>
    <row r="138" spans="2:65" s="1" customFormat="1" ht="33" customHeight="1">
      <c r="B138" s="31"/>
      <c r="C138" s="127" t="s">
        <v>121</v>
      </c>
      <c r="D138" s="127" t="s">
        <v>117</v>
      </c>
      <c r="E138" s="128" t="s">
        <v>138</v>
      </c>
      <c r="F138" s="129" t="s">
        <v>139</v>
      </c>
      <c r="G138" s="130" t="s">
        <v>120</v>
      </c>
      <c r="H138" s="131">
        <v>388</v>
      </c>
      <c r="I138" s="132"/>
      <c r="J138" s="133">
        <f>ROUND(I138*H138,2)</f>
        <v>0</v>
      </c>
      <c r="K138" s="134"/>
      <c r="L138" s="31"/>
      <c r="M138" s="135" t="s">
        <v>1</v>
      </c>
      <c r="N138" s="136" t="s">
        <v>38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121</v>
      </c>
      <c r="AT138" s="139" t="s">
        <v>117</v>
      </c>
      <c r="AU138" s="139" t="s">
        <v>80</v>
      </c>
      <c r="AY138" s="16" t="s">
        <v>114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6" t="s">
        <v>78</v>
      </c>
      <c r="BK138" s="140">
        <f>ROUND(I138*H138,2)</f>
        <v>0</v>
      </c>
      <c r="BL138" s="16" t="s">
        <v>121</v>
      </c>
      <c r="BM138" s="139" t="s">
        <v>140</v>
      </c>
    </row>
    <row r="139" spans="2:65" s="1" customFormat="1" ht="16.5" customHeight="1">
      <c r="B139" s="31"/>
      <c r="C139" s="127" t="s">
        <v>141</v>
      </c>
      <c r="D139" s="127" t="s">
        <v>117</v>
      </c>
      <c r="E139" s="128" t="s">
        <v>142</v>
      </c>
      <c r="F139" s="129" t="s">
        <v>143</v>
      </c>
      <c r="G139" s="130" t="s">
        <v>120</v>
      </c>
      <c r="H139" s="131">
        <v>2.4700000000000002</v>
      </c>
      <c r="I139" s="132"/>
      <c r="J139" s="133">
        <f>ROUND(I139*H139,2)</f>
        <v>0</v>
      </c>
      <c r="K139" s="134"/>
      <c r="L139" s="31"/>
      <c r="M139" s="135" t="s">
        <v>1</v>
      </c>
      <c r="N139" s="136" t="s">
        <v>38</v>
      </c>
      <c r="P139" s="137">
        <f>O139*H139</f>
        <v>0</v>
      </c>
      <c r="Q139" s="137">
        <v>0</v>
      </c>
      <c r="R139" s="137">
        <f>Q139*H139</f>
        <v>0</v>
      </c>
      <c r="S139" s="137">
        <v>1.4E-2</v>
      </c>
      <c r="T139" s="138">
        <f>S139*H139</f>
        <v>3.4580000000000007E-2</v>
      </c>
      <c r="AR139" s="139" t="s">
        <v>121</v>
      </c>
      <c r="AT139" s="139" t="s">
        <v>117</v>
      </c>
      <c r="AU139" s="139" t="s">
        <v>80</v>
      </c>
      <c r="AY139" s="16" t="s">
        <v>114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6" t="s">
        <v>78</v>
      </c>
      <c r="BK139" s="140">
        <f>ROUND(I139*H139,2)</f>
        <v>0</v>
      </c>
      <c r="BL139" s="16" t="s">
        <v>121</v>
      </c>
      <c r="BM139" s="139" t="s">
        <v>144</v>
      </c>
    </row>
    <row r="140" spans="2:65" s="12" customFormat="1">
      <c r="B140" s="141"/>
      <c r="D140" s="142" t="s">
        <v>123</v>
      </c>
      <c r="E140" s="143" t="s">
        <v>1</v>
      </c>
      <c r="F140" s="144" t="s">
        <v>124</v>
      </c>
      <c r="H140" s="143" t="s">
        <v>1</v>
      </c>
      <c r="I140" s="145"/>
      <c r="L140" s="141"/>
      <c r="M140" s="146"/>
      <c r="T140" s="147"/>
      <c r="AT140" s="143" t="s">
        <v>123</v>
      </c>
      <c r="AU140" s="143" t="s">
        <v>80</v>
      </c>
      <c r="AV140" s="12" t="s">
        <v>78</v>
      </c>
      <c r="AW140" s="12" t="s">
        <v>30</v>
      </c>
      <c r="AX140" s="12" t="s">
        <v>73</v>
      </c>
      <c r="AY140" s="143" t="s">
        <v>114</v>
      </c>
    </row>
    <row r="141" spans="2:65" s="13" customFormat="1">
      <c r="B141" s="148"/>
      <c r="D141" s="142" t="s">
        <v>123</v>
      </c>
      <c r="E141" s="149" t="s">
        <v>1</v>
      </c>
      <c r="F141" s="150" t="s">
        <v>125</v>
      </c>
      <c r="H141" s="151">
        <v>2.4700000000000002</v>
      </c>
      <c r="I141" s="152"/>
      <c r="L141" s="148"/>
      <c r="M141" s="153"/>
      <c r="T141" s="154"/>
      <c r="AT141" s="149" t="s">
        <v>123</v>
      </c>
      <c r="AU141" s="149" t="s">
        <v>80</v>
      </c>
      <c r="AV141" s="13" t="s">
        <v>80</v>
      </c>
      <c r="AW141" s="13" t="s">
        <v>30</v>
      </c>
      <c r="AX141" s="13" t="s">
        <v>73</v>
      </c>
      <c r="AY141" s="149" t="s">
        <v>114</v>
      </c>
    </row>
    <row r="142" spans="2:65" s="14" customFormat="1">
      <c r="B142" s="155"/>
      <c r="D142" s="142" t="s">
        <v>123</v>
      </c>
      <c r="E142" s="156" t="s">
        <v>1</v>
      </c>
      <c r="F142" s="157" t="s">
        <v>126</v>
      </c>
      <c r="H142" s="158">
        <v>2.4700000000000002</v>
      </c>
      <c r="I142" s="159"/>
      <c r="L142" s="155"/>
      <c r="M142" s="160"/>
      <c r="T142" s="161"/>
      <c r="AT142" s="156" t="s">
        <v>123</v>
      </c>
      <c r="AU142" s="156" t="s">
        <v>80</v>
      </c>
      <c r="AV142" s="14" t="s">
        <v>121</v>
      </c>
      <c r="AW142" s="14" t="s">
        <v>30</v>
      </c>
      <c r="AX142" s="14" t="s">
        <v>78</v>
      </c>
      <c r="AY142" s="156" t="s">
        <v>114</v>
      </c>
    </row>
    <row r="143" spans="2:65" s="1" customFormat="1" ht="16.5" customHeight="1">
      <c r="B143" s="31"/>
      <c r="C143" s="127" t="s">
        <v>115</v>
      </c>
      <c r="D143" s="127" t="s">
        <v>117</v>
      </c>
      <c r="E143" s="128" t="s">
        <v>145</v>
      </c>
      <c r="F143" s="129" t="s">
        <v>146</v>
      </c>
      <c r="G143" s="130" t="s">
        <v>147</v>
      </c>
      <c r="H143" s="131">
        <v>1</v>
      </c>
      <c r="I143" s="132"/>
      <c r="J143" s="133">
        <f>ROUND(I143*H143,2)</f>
        <v>0</v>
      </c>
      <c r="K143" s="134"/>
      <c r="L143" s="31"/>
      <c r="M143" s="135" t="s">
        <v>1</v>
      </c>
      <c r="N143" s="136" t="s">
        <v>38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121</v>
      </c>
      <c r="AT143" s="139" t="s">
        <v>117</v>
      </c>
      <c r="AU143" s="139" t="s">
        <v>80</v>
      </c>
      <c r="AY143" s="16" t="s">
        <v>114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78</v>
      </c>
      <c r="BK143" s="140">
        <f>ROUND(I143*H143,2)</f>
        <v>0</v>
      </c>
      <c r="BL143" s="16" t="s">
        <v>121</v>
      </c>
      <c r="BM143" s="139" t="s">
        <v>148</v>
      </c>
    </row>
    <row r="144" spans="2:65" s="11" customFormat="1" ht="22.95" customHeight="1">
      <c r="B144" s="115"/>
      <c r="D144" s="116" t="s">
        <v>72</v>
      </c>
      <c r="E144" s="125" t="s">
        <v>149</v>
      </c>
      <c r="F144" s="125" t="s">
        <v>150</v>
      </c>
      <c r="I144" s="118"/>
      <c r="J144" s="126">
        <f>BK144</f>
        <v>0</v>
      </c>
      <c r="L144" s="115"/>
      <c r="M144" s="120"/>
      <c r="P144" s="121">
        <f>SUM(P145:P152)</f>
        <v>0</v>
      </c>
      <c r="R144" s="121">
        <f>SUM(R145:R152)</f>
        <v>0</v>
      </c>
      <c r="T144" s="122">
        <f>SUM(T145:T152)</f>
        <v>0</v>
      </c>
      <c r="AR144" s="116" t="s">
        <v>78</v>
      </c>
      <c r="AT144" s="123" t="s">
        <v>72</v>
      </c>
      <c r="AU144" s="123" t="s">
        <v>78</v>
      </c>
      <c r="AY144" s="116" t="s">
        <v>114</v>
      </c>
      <c r="BK144" s="124">
        <f>SUM(BK145:BK152)</f>
        <v>0</v>
      </c>
    </row>
    <row r="145" spans="2:65" s="1" customFormat="1" ht="24.15" customHeight="1">
      <c r="B145" s="31"/>
      <c r="C145" s="127" t="s">
        <v>151</v>
      </c>
      <c r="D145" s="127" t="s">
        <v>117</v>
      </c>
      <c r="E145" s="128" t="s">
        <v>152</v>
      </c>
      <c r="F145" s="129" t="s">
        <v>153</v>
      </c>
      <c r="G145" s="130" t="s">
        <v>154</v>
      </c>
      <c r="H145" s="131">
        <v>2.9279999999999999</v>
      </c>
      <c r="I145" s="132"/>
      <c r="J145" s="133">
        <f>ROUND(I145*H145,2)</f>
        <v>0</v>
      </c>
      <c r="K145" s="134"/>
      <c r="L145" s="31"/>
      <c r="M145" s="135" t="s">
        <v>1</v>
      </c>
      <c r="N145" s="136" t="s">
        <v>38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121</v>
      </c>
      <c r="AT145" s="139" t="s">
        <v>117</v>
      </c>
      <c r="AU145" s="139" t="s">
        <v>80</v>
      </c>
      <c r="AY145" s="16" t="s">
        <v>114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78</v>
      </c>
      <c r="BK145" s="140">
        <f>ROUND(I145*H145,2)</f>
        <v>0</v>
      </c>
      <c r="BL145" s="16" t="s">
        <v>121</v>
      </c>
      <c r="BM145" s="139" t="s">
        <v>155</v>
      </c>
    </row>
    <row r="146" spans="2:65" s="1" customFormat="1" ht="24.15" customHeight="1">
      <c r="B146" s="31"/>
      <c r="C146" s="127" t="s">
        <v>156</v>
      </c>
      <c r="D146" s="127" t="s">
        <v>117</v>
      </c>
      <c r="E146" s="128" t="s">
        <v>157</v>
      </c>
      <c r="F146" s="129" t="s">
        <v>158</v>
      </c>
      <c r="G146" s="130" t="s">
        <v>154</v>
      </c>
      <c r="H146" s="131">
        <v>35.136000000000003</v>
      </c>
      <c r="I146" s="132"/>
      <c r="J146" s="133">
        <f>ROUND(I146*H146,2)</f>
        <v>0</v>
      </c>
      <c r="K146" s="134"/>
      <c r="L146" s="31"/>
      <c r="M146" s="135" t="s">
        <v>1</v>
      </c>
      <c r="N146" s="136" t="s">
        <v>38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121</v>
      </c>
      <c r="AT146" s="139" t="s">
        <v>117</v>
      </c>
      <c r="AU146" s="139" t="s">
        <v>80</v>
      </c>
      <c r="AY146" s="16" t="s">
        <v>114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78</v>
      </c>
      <c r="BK146" s="140">
        <f>ROUND(I146*H146,2)</f>
        <v>0</v>
      </c>
      <c r="BL146" s="16" t="s">
        <v>121</v>
      </c>
      <c r="BM146" s="139" t="s">
        <v>159</v>
      </c>
    </row>
    <row r="147" spans="2:65" s="13" customFormat="1">
      <c r="B147" s="148"/>
      <c r="D147" s="142" t="s">
        <v>123</v>
      </c>
      <c r="E147" s="149" t="s">
        <v>1</v>
      </c>
      <c r="F147" s="150" t="s">
        <v>160</v>
      </c>
      <c r="H147" s="151">
        <v>35.136000000000003</v>
      </c>
      <c r="I147" s="152"/>
      <c r="L147" s="148"/>
      <c r="M147" s="153"/>
      <c r="T147" s="154"/>
      <c r="AT147" s="149" t="s">
        <v>123</v>
      </c>
      <c r="AU147" s="149" t="s">
        <v>80</v>
      </c>
      <c r="AV147" s="13" t="s">
        <v>80</v>
      </c>
      <c r="AW147" s="13" t="s">
        <v>30</v>
      </c>
      <c r="AX147" s="13" t="s">
        <v>73</v>
      </c>
      <c r="AY147" s="149" t="s">
        <v>114</v>
      </c>
    </row>
    <row r="148" spans="2:65" s="14" customFormat="1">
      <c r="B148" s="155"/>
      <c r="D148" s="142" t="s">
        <v>123</v>
      </c>
      <c r="E148" s="156" t="s">
        <v>1</v>
      </c>
      <c r="F148" s="157" t="s">
        <v>126</v>
      </c>
      <c r="H148" s="158">
        <v>35.136000000000003</v>
      </c>
      <c r="I148" s="159"/>
      <c r="L148" s="155"/>
      <c r="M148" s="160"/>
      <c r="T148" s="161"/>
      <c r="AT148" s="156" t="s">
        <v>123</v>
      </c>
      <c r="AU148" s="156" t="s">
        <v>80</v>
      </c>
      <c r="AV148" s="14" t="s">
        <v>121</v>
      </c>
      <c r="AW148" s="14" t="s">
        <v>30</v>
      </c>
      <c r="AX148" s="14" t="s">
        <v>78</v>
      </c>
      <c r="AY148" s="156" t="s">
        <v>114</v>
      </c>
    </row>
    <row r="149" spans="2:65" s="1" customFormat="1" ht="24.15" customHeight="1">
      <c r="B149" s="31"/>
      <c r="C149" s="127" t="s">
        <v>127</v>
      </c>
      <c r="D149" s="127" t="s">
        <v>117</v>
      </c>
      <c r="E149" s="128" t="s">
        <v>161</v>
      </c>
      <c r="F149" s="129" t="s">
        <v>162</v>
      </c>
      <c r="G149" s="130" t="s">
        <v>154</v>
      </c>
      <c r="H149" s="131">
        <v>2.9279999999999999</v>
      </c>
      <c r="I149" s="132"/>
      <c r="J149" s="133">
        <f>ROUND(I149*H149,2)</f>
        <v>0</v>
      </c>
      <c r="K149" s="134"/>
      <c r="L149" s="31"/>
      <c r="M149" s="135" t="s">
        <v>1</v>
      </c>
      <c r="N149" s="136" t="s">
        <v>38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121</v>
      </c>
      <c r="AT149" s="139" t="s">
        <v>117</v>
      </c>
      <c r="AU149" s="139" t="s">
        <v>80</v>
      </c>
      <c r="AY149" s="16" t="s">
        <v>114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78</v>
      </c>
      <c r="BK149" s="140">
        <f>ROUND(I149*H149,2)</f>
        <v>0</v>
      </c>
      <c r="BL149" s="16" t="s">
        <v>121</v>
      </c>
      <c r="BM149" s="139" t="s">
        <v>163</v>
      </c>
    </row>
    <row r="150" spans="2:65" s="1" customFormat="1" ht="33" customHeight="1">
      <c r="B150" s="31"/>
      <c r="C150" s="127" t="s">
        <v>164</v>
      </c>
      <c r="D150" s="127" t="s">
        <v>117</v>
      </c>
      <c r="E150" s="128" t="s">
        <v>165</v>
      </c>
      <c r="F150" s="129" t="s">
        <v>166</v>
      </c>
      <c r="G150" s="130" t="s">
        <v>154</v>
      </c>
      <c r="H150" s="131">
        <v>2.5</v>
      </c>
      <c r="I150" s="132"/>
      <c r="J150" s="133">
        <f>ROUND(I150*H150,2)</f>
        <v>0</v>
      </c>
      <c r="K150" s="134"/>
      <c r="L150" s="31"/>
      <c r="M150" s="135" t="s">
        <v>1</v>
      </c>
      <c r="N150" s="136" t="s">
        <v>38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121</v>
      </c>
      <c r="AT150" s="139" t="s">
        <v>117</v>
      </c>
      <c r="AU150" s="139" t="s">
        <v>80</v>
      </c>
      <c r="AY150" s="16" t="s">
        <v>114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6" t="s">
        <v>78</v>
      </c>
      <c r="BK150" s="140">
        <f>ROUND(I150*H150,2)</f>
        <v>0</v>
      </c>
      <c r="BL150" s="16" t="s">
        <v>121</v>
      </c>
      <c r="BM150" s="139" t="s">
        <v>167</v>
      </c>
    </row>
    <row r="151" spans="2:65" s="1" customFormat="1" ht="33" customHeight="1">
      <c r="B151" s="31"/>
      <c r="C151" s="127" t="s">
        <v>168</v>
      </c>
      <c r="D151" s="127" t="s">
        <v>117</v>
      </c>
      <c r="E151" s="128" t="s">
        <v>169</v>
      </c>
      <c r="F151" s="129" t="s">
        <v>170</v>
      </c>
      <c r="G151" s="130" t="s">
        <v>154</v>
      </c>
      <c r="H151" s="131">
        <v>4.3999999999999997E-2</v>
      </c>
      <c r="I151" s="132"/>
      <c r="J151" s="133">
        <f>ROUND(I151*H151,2)</f>
        <v>0</v>
      </c>
      <c r="K151" s="134"/>
      <c r="L151" s="31"/>
      <c r="M151" s="135" t="s">
        <v>1</v>
      </c>
      <c r="N151" s="136" t="s">
        <v>38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121</v>
      </c>
      <c r="AT151" s="139" t="s">
        <v>117</v>
      </c>
      <c r="AU151" s="139" t="s">
        <v>80</v>
      </c>
      <c r="AY151" s="16" t="s">
        <v>114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78</v>
      </c>
      <c r="BK151" s="140">
        <f>ROUND(I151*H151,2)</f>
        <v>0</v>
      </c>
      <c r="BL151" s="16" t="s">
        <v>121</v>
      </c>
      <c r="BM151" s="139" t="s">
        <v>171</v>
      </c>
    </row>
    <row r="152" spans="2:65" s="1" customFormat="1" ht="33" customHeight="1">
      <c r="B152" s="31"/>
      <c r="C152" s="127" t="s">
        <v>172</v>
      </c>
      <c r="D152" s="127" t="s">
        <v>117</v>
      </c>
      <c r="E152" s="128" t="s">
        <v>173</v>
      </c>
      <c r="F152" s="129" t="s">
        <v>174</v>
      </c>
      <c r="G152" s="130" t="s">
        <v>154</v>
      </c>
      <c r="H152" s="131">
        <v>9.2999999999999999E-2</v>
      </c>
      <c r="I152" s="132"/>
      <c r="J152" s="133">
        <f>ROUND(I152*H152,2)</f>
        <v>0</v>
      </c>
      <c r="K152" s="134"/>
      <c r="L152" s="31"/>
      <c r="M152" s="135" t="s">
        <v>1</v>
      </c>
      <c r="N152" s="136" t="s">
        <v>38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121</v>
      </c>
      <c r="AT152" s="139" t="s">
        <v>117</v>
      </c>
      <c r="AU152" s="139" t="s">
        <v>80</v>
      </c>
      <c r="AY152" s="16" t="s">
        <v>114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6" t="s">
        <v>78</v>
      </c>
      <c r="BK152" s="140">
        <f>ROUND(I152*H152,2)</f>
        <v>0</v>
      </c>
      <c r="BL152" s="16" t="s">
        <v>121</v>
      </c>
      <c r="BM152" s="139" t="s">
        <v>175</v>
      </c>
    </row>
    <row r="153" spans="2:65" s="11" customFormat="1" ht="25.95" customHeight="1">
      <c r="B153" s="115"/>
      <c r="D153" s="116" t="s">
        <v>72</v>
      </c>
      <c r="E153" s="117" t="s">
        <v>176</v>
      </c>
      <c r="F153" s="117" t="s">
        <v>177</v>
      </c>
      <c r="I153" s="118"/>
      <c r="J153" s="119">
        <f>BK153</f>
        <v>0</v>
      </c>
      <c r="L153" s="115"/>
      <c r="M153" s="120"/>
      <c r="P153" s="121">
        <f>P154+P158+P168+P208+P230</f>
        <v>0</v>
      </c>
      <c r="R153" s="121">
        <f>R154+R158+R168+R208+R230</f>
        <v>2.4794699457200005</v>
      </c>
      <c r="T153" s="122">
        <f>T154+T158+T168+T208+T230</f>
        <v>2.8931257600000002</v>
      </c>
      <c r="AR153" s="116" t="s">
        <v>80</v>
      </c>
      <c r="AT153" s="123" t="s">
        <v>72</v>
      </c>
      <c r="AU153" s="123" t="s">
        <v>73</v>
      </c>
      <c r="AY153" s="116" t="s">
        <v>114</v>
      </c>
      <c r="BK153" s="124">
        <f>BK154+BK158+BK168+BK208+BK230</f>
        <v>0</v>
      </c>
    </row>
    <row r="154" spans="2:65" s="11" customFormat="1" ht="22.95" customHeight="1">
      <c r="B154" s="115"/>
      <c r="D154" s="116" t="s">
        <v>72</v>
      </c>
      <c r="E154" s="125" t="s">
        <v>178</v>
      </c>
      <c r="F154" s="125" t="s">
        <v>179</v>
      </c>
      <c r="I154" s="118"/>
      <c r="J154" s="126">
        <f>BK154</f>
        <v>0</v>
      </c>
      <c r="L154" s="115"/>
      <c r="M154" s="120"/>
      <c r="P154" s="121">
        <f>SUM(P155:P157)</f>
        <v>0</v>
      </c>
      <c r="R154" s="121">
        <f>SUM(R155:R157)</f>
        <v>0</v>
      </c>
      <c r="T154" s="122">
        <f>SUM(T155:T157)</f>
        <v>9.2799960000000001E-2</v>
      </c>
      <c r="AR154" s="116" t="s">
        <v>80</v>
      </c>
      <c r="AT154" s="123" t="s">
        <v>72</v>
      </c>
      <c r="AU154" s="123" t="s">
        <v>78</v>
      </c>
      <c r="AY154" s="116" t="s">
        <v>114</v>
      </c>
      <c r="BK154" s="124">
        <f>SUM(BK155:BK157)</f>
        <v>0</v>
      </c>
    </row>
    <row r="155" spans="2:65" s="1" customFormat="1" ht="24.15" customHeight="1">
      <c r="B155" s="31"/>
      <c r="C155" s="127" t="s">
        <v>180</v>
      </c>
      <c r="D155" s="127" t="s">
        <v>117</v>
      </c>
      <c r="E155" s="128" t="s">
        <v>181</v>
      </c>
      <c r="F155" s="129" t="s">
        <v>182</v>
      </c>
      <c r="G155" s="130" t="s">
        <v>120</v>
      </c>
      <c r="H155" s="131">
        <v>140.60599999999999</v>
      </c>
      <c r="I155" s="132"/>
      <c r="J155" s="133">
        <f>ROUND(I155*H155,2)</f>
        <v>0</v>
      </c>
      <c r="K155" s="134"/>
      <c r="L155" s="31"/>
      <c r="M155" s="135" t="s">
        <v>1</v>
      </c>
      <c r="N155" s="136" t="s">
        <v>38</v>
      </c>
      <c r="P155" s="137">
        <f>O155*H155</f>
        <v>0</v>
      </c>
      <c r="Q155" s="137">
        <v>0</v>
      </c>
      <c r="R155" s="137">
        <f>Q155*H155</f>
        <v>0</v>
      </c>
      <c r="S155" s="137">
        <v>6.6E-4</v>
      </c>
      <c r="T155" s="138">
        <f>S155*H155</f>
        <v>9.2799960000000001E-2</v>
      </c>
      <c r="AR155" s="139" t="s">
        <v>183</v>
      </c>
      <c r="AT155" s="139" t="s">
        <v>117</v>
      </c>
      <c r="AU155" s="139" t="s">
        <v>80</v>
      </c>
      <c r="AY155" s="16" t="s">
        <v>114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78</v>
      </c>
      <c r="BK155" s="140">
        <f>ROUND(I155*H155,2)</f>
        <v>0</v>
      </c>
      <c r="BL155" s="16" t="s">
        <v>183</v>
      </c>
      <c r="BM155" s="139" t="s">
        <v>184</v>
      </c>
    </row>
    <row r="156" spans="2:65" s="13" customFormat="1">
      <c r="B156" s="148"/>
      <c r="D156" s="142" t="s">
        <v>123</v>
      </c>
      <c r="E156" s="149" t="s">
        <v>1</v>
      </c>
      <c r="F156" s="150" t="s">
        <v>185</v>
      </c>
      <c r="H156" s="151">
        <v>140.60599999999999</v>
      </c>
      <c r="I156" s="152"/>
      <c r="L156" s="148"/>
      <c r="M156" s="153"/>
      <c r="T156" s="154"/>
      <c r="AT156" s="149" t="s">
        <v>123</v>
      </c>
      <c r="AU156" s="149" t="s">
        <v>80</v>
      </c>
      <c r="AV156" s="13" t="s">
        <v>80</v>
      </c>
      <c r="AW156" s="13" t="s">
        <v>30</v>
      </c>
      <c r="AX156" s="13" t="s">
        <v>73</v>
      </c>
      <c r="AY156" s="149" t="s">
        <v>114</v>
      </c>
    </row>
    <row r="157" spans="2:65" s="14" customFormat="1">
      <c r="B157" s="155"/>
      <c r="D157" s="142" t="s">
        <v>123</v>
      </c>
      <c r="E157" s="156" t="s">
        <v>1</v>
      </c>
      <c r="F157" s="157" t="s">
        <v>126</v>
      </c>
      <c r="H157" s="158">
        <v>140.60599999999999</v>
      </c>
      <c r="I157" s="159"/>
      <c r="L157" s="155"/>
      <c r="M157" s="160"/>
      <c r="T157" s="161"/>
      <c r="AT157" s="156" t="s">
        <v>123</v>
      </c>
      <c r="AU157" s="156" t="s">
        <v>80</v>
      </c>
      <c r="AV157" s="14" t="s">
        <v>121</v>
      </c>
      <c r="AW157" s="14" t="s">
        <v>30</v>
      </c>
      <c r="AX157" s="14" t="s">
        <v>78</v>
      </c>
      <c r="AY157" s="156" t="s">
        <v>114</v>
      </c>
    </row>
    <row r="158" spans="2:65" s="11" customFormat="1" ht="22.95" customHeight="1">
      <c r="B158" s="115"/>
      <c r="D158" s="116" t="s">
        <v>72</v>
      </c>
      <c r="E158" s="125" t="s">
        <v>186</v>
      </c>
      <c r="F158" s="125" t="s">
        <v>187</v>
      </c>
      <c r="I158" s="118"/>
      <c r="J158" s="126">
        <f>BK158</f>
        <v>0</v>
      </c>
      <c r="L158" s="115"/>
      <c r="M158" s="120"/>
      <c r="P158" s="121">
        <f>SUM(P159:P167)</f>
        <v>0</v>
      </c>
      <c r="R158" s="121">
        <f>SUM(R159:R167)</f>
        <v>0.19460000000000002</v>
      </c>
      <c r="T158" s="122">
        <f>SUM(T159:T167)</f>
        <v>4.4000000000000004E-2</v>
      </c>
      <c r="AR158" s="116" t="s">
        <v>80</v>
      </c>
      <c r="AT158" s="123" t="s">
        <v>72</v>
      </c>
      <c r="AU158" s="123" t="s">
        <v>78</v>
      </c>
      <c r="AY158" s="116" t="s">
        <v>114</v>
      </c>
      <c r="BK158" s="124">
        <f>SUM(BK159:BK167)</f>
        <v>0</v>
      </c>
    </row>
    <row r="159" spans="2:65" s="1" customFormat="1" ht="24.15" customHeight="1">
      <c r="B159" s="31"/>
      <c r="C159" s="127" t="s">
        <v>188</v>
      </c>
      <c r="D159" s="127" t="s">
        <v>117</v>
      </c>
      <c r="E159" s="128" t="s">
        <v>189</v>
      </c>
      <c r="F159" s="129" t="s">
        <v>190</v>
      </c>
      <c r="G159" s="130" t="s">
        <v>191</v>
      </c>
      <c r="H159" s="131">
        <v>10</v>
      </c>
      <c r="I159" s="132"/>
      <c r="J159" s="133">
        <f>ROUND(I159*H159,2)</f>
        <v>0</v>
      </c>
      <c r="K159" s="134"/>
      <c r="L159" s="31"/>
      <c r="M159" s="135" t="s">
        <v>1</v>
      </c>
      <c r="N159" s="136" t="s">
        <v>38</v>
      </c>
      <c r="P159" s="137">
        <f>O159*H159</f>
        <v>0</v>
      </c>
      <c r="Q159" s="137">
        <v>0</v>
      </c>
      <c r="R159" s="137">
        <f>Q159*H159</f>
        <v>0</v>
      </c>
      <c r="S159" s="137">
        <v>4.4000000000000003E-3</v>
      </c>
      <c r="T159" s="138">
        <f>S159*H159</f>
        <v>4.4000000000000004E-2</v>
      </c>
      <c r="AR159" s="139" t="s">
        <v>183</v>
      </c>
      <c r="AT159" s="139" t="s">
        <v>117</v>
      </c>
      <c r="AU159" s="139" t="s">
        <v>80</v>
      </c>
      <c r="AY159" s="16" t="s">
        <v>114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6" t="s">
        <v>78</v>
      </c>
      <c r="BK159" s="140">
        <f>ROUND(I159*H159,2)</f>
        <v>0</v>
      </c>
      <c r="BL159" s="16" t="s">
        <v>183</v>
      </c>
      <c r="BM159" s="139" t="s">
        <v>192</v>
      </c>
    </row>
    <row r="160" spans="2:65" s="12" customFormat="1">
      <c r="B160" s="141"/>
      <c r="D160" s="142" t="s">
        <v>123</v>
      </c>
      <c r="E160" s="143" t="s">
        <v>1</v>
      </c>
      <c r="F160" s="144" t="s">
        <v>193</v>
      </c>
      <c r="H160" s="143" t="s">
        <v>1</v>
      </c>
      <c r="I160" s="145"/>
      <c r="L160" s="141"/>
      <c r="M160" s="146"/>
      <c r="T160" s="147"/>
      <c r="AT160" s="143" t="s">
        <v>123</v>
      </c>
      <c r="AU160" s="143" t="s">
        <v>80</v>
      </c>
      <c r="AV160" s="12" t="s">
        <v>78</v>
      </c>
      <c r="AW160" s="12" t="s">
        <v>30</v>
      </c>
      <c r="AX160" s="12" t="s">
        <v>73</v>
      </c>
      <c r="AY160" s="143" t="s">
        <v>114</v>
      </c>
    </row>
    <row r="161" spans="2:65" s="13" customFormat="1">
      <c r="B161" s="148"/>
      <c r="D161" s="142" t="s">
        <v>123</v>
      </c>
      <c r="E161" s="149" t="s">
        <v>1</v>
      </c>
      <c r="F161" s="150" t="s">
        <v>164</v>
      </c>
      <c r="H161" s="151">
        <v>10</v>
      </c>
      <c r="I161" s="152"/>
      <c r="L161" s="148"/>
      <c r="M161" s="153"/>
      <c r="T161" s="154"/>
      <c r="AT161" s="149" t="s">
        <v>123</v>
      </c>
      <c r="AU161" s="149" t="s">
        <v>80</v>
      </c>
      <c r="AV161" s="13" t="s">
        <v>80</v>
      </c>
      <c r="AW161" s="13" t="s">
        <v>30</v>
      </c>
      <c r="AX161" s="13" t="s">
        <v>73</v>
      </c>
      <c r="AY161" s="149" t="s">
        <v>114</v>
      </c>
    </row>
    <row r="162" spans="2:65" s="14" customFormat="1">
      <c r="B162" s="155"/>
      <c r="D162" s="142" t="s">
        <v>123</v>
      </c>
      <c r="E162" s="156" t="s">
        <v>1</v>
      </c>
      <c r="F162" s="157" t="s">
        <v>126</v>
      </c>
      <c r="H162" s="158">
        <v>10</v>
      </c>
      <c r="I162" s="159"/>
      <c r="L162" s="155"/>
      <c r="M162" s="160"/>
      <c r="T162" s="161"/>
      <c r="AT162" s="156" t="s">
        <v>123</v>
      </c>
      <c r="AU162" s="156" t="s">
        <v>80</v>
      </c>
      <c r="AV162" s="14" t="s">
        <v>121</v>
      </c>
      <c r="AW162" s="14" t="s">
        <v>30</v>
      </c>
      <c r="AX162" s="14" t="s">
        <v>78</v>
      </c>
      <c r="AY162" s="156" t="s">
        <v>114</v>
      </c>
    </row>
    <row r="163" spans="2:65" s="1" customFormat="1" ht="24.15" customHeight="1">
      <c r="B163" s="31"/>
      <c r="C163" s="127" t="s">
        <v>8</v>
      </c>
      <c r="D163" s="127" t="s">
        <v>117</v>
      </c>
      <c r="E163" s="128" t="s">
        <v>194</v>
      </c>
      <c r="F163" s="129" t="s">
        <v>195</v>
      </c>
      <c r="G163" s="130" t="s">
        <v>120</v>
      </c>
      <c r="H163" s="131">
        <v>10</v>
      </c>
      <c r="I163" s="132"/>
      <c r="J163" s="133">
        <f>ROUND(I163*H163,2)</f>
        <v>0</v>
      </c>
      <c r="K163" s="134"/>
      <c r="L163" s="31"/>
      <c r="M163" s="135" t="s">
        <v>1</v>
      </c>
      <c r="N163" s="136" t="s">
        <v>38</v>
      </c>
      <c r="P163" s="137">
        <f>O163*H163</f>
        <v>0</v>
      </c>
      <c r="Q163" s="137">
        <v>1.9460000000000002E-2</v>
      </c>
      <c r="R163" s="137">
        <f>Q163*H163</f>
        <v>0.19460000000000002</v>
      </c>
      <c r="S163" s="137">
        <v>0</v>
      </c>
      <c r="T163" s="138">
        <f>S163*H163</f>
        <v>0</v>
      </c>
      <c r="AR163" s="139" t="s">
        <v>183</v>
      </c>
      <c r="AT163" s="139" t="s">
        <v>117</v>
      </c>
      <c r="AU163" s="139" t="s">
        <v>80</v>
      </c>
      <c r="AY163" s="16" t="s">
        <v>114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6" t="s">
        <v>78</v>
      </c>
      <c r="BK163" s="140">
        <f>ROUND(I163*H163,2)</f>
        <v>0</v>
      </c>
      <c r="BL163" s="16" t="s">
        <v>183</v>
      </c>
      <c r="BM163" s="139" t="s">
        <v>196</v>
      </c>
    </row>
    <row r="164" spans="2:65" s="12" customFormat="1">
      <c r="B164" s="141"/>
      <c r="D164" s="142" t="s">
        <v>123</v>
      </c>
      <c r="E164" s="143" t="s">
        <v>1</v>
      </c>
      <c r="F164" s="144" t="s">
        <v>193</v>
      </c>
      <c r="H164" s="143" t="s">
        <v>1</v>
      </c>
      <c r="I164" s="145"/>
      <c r="L164" s="141"/>
      <c r="M164" s="146"/>
      <c r="T164" s="147"/>
      <c r="AT164" s="143" t="s">
        <v>123</v>
      </c>
      <c r="AU164" s="143" t="s">
        <v>80</v>
      </c>
      <c r="AV164" s="12" t="s">
        <v>78</v>
      </c>
      <c r="AW164" s="12" t="s">
        <v>30</v>
      </c>
      <c r="AX164" s="12" t="s">
        <v>73</v>
      </c>
      <c r="AY164" s="143" t="s">
        <v>114</v>
      </c>
    </row>
    <row r="165" spans="2:65" s="13" customFormat="1">
      <c r="B165" s="148"/>
      <c r="D165" s="142" t="s">
        <v>123</v>
      </c>
      <c r="E165" s="149" t="s">
        <v>1</v>
      </c>
      <c r="F165" s="150" t="s">
        <v>164</v>
      </c>
      <c r="H165" s="151">
        <v>10</v>
      </c>
      <c r="I165" s="152"/>
      <c r="L165" s="148"/>
      <c r="M165" s="153"/>
      <c r="T165" s="154"/>
      <c r="AT165" s="149" t="s">
        <v>123</v>
      </c>
      <c r="AU165" s="149" t="s">
        <v>80</v>
      </c>
      <c r="AV165" s="13" t="s">
        <v>80</v>
      </c>
      <c r="AW165" s="13" t="s">
        <v>30</v>
      </c>
      <c r="AX165" s="13" t="s">
        <v>73</v>
      </c>
      <c r="AY165" s="149" t="s">
        <v>114</v>
      </c>
    </row>
    <row r="166" spans="2:65" s="14" customFormat="1">
      <c r="B166" s="155"/>
      <c r="D166" s="142" t="s">
        <v>123</v>
      </c>
      <c r="E166" s="156" t="s">
        <v>1</v>
      </c>
      <c r="F166" s="157" t="s">
        <v>126</v>
      </c>
      <c r="H166" s="158">
        <v>10</v>
      </c>
      <c r="I166" s="159"/>
      <c r="L166" s="155"/>
      <c r="M166" s="160"/>
      <c r="T166" s="161"/>
      <c r="AT166" s="156" t="s">
        <v>123</v>
      </c>
      <c r="AU166" s="156" t="s">
        <v>80</v>
      </c>
      <c r="AV166" s="14" t="s">
        <v>121</v>
      </c>
      <c r="AW166" s="14" t="s">
        <v>30</v>
      </c>
      <c r="AX166" s="14" t="s">
        <v>78</v>
      </c>
      <c r="AY166" s="156" t="s">
        <v>114</v>
      </c>
    </row>
    <row r="167" spans="2:65" s="1" customFormat="1" ht="24.15" customHeight="1">
      <c r="B167" s="31"/>
      <c r="C167" s="127" t="s">
        <v>183</v>
      </c>
      <c r="D167" s="127" t="s">
        <v>117</v>
      </c>
      <c r="E167" s="128" t="s">
        <v>197</v>
      </c>
      <c r="F167" s="129" t="s">
        <v>198</v>
      </c>
      <c r="G167" s="130" t="s">
        <v>154</v>
      </c>
      <c r="H167" s="131">
        <v>0.19500000000000001</v>
      </c>
      <c r="I167" s="132"/>
      <c r="J167" s="133">
        <f>ROUND(I167*H167,2)</f>
        <v>0</v>
      </c>
      <c r="K167" s="134"/>
      <c r="L167" s="31"/>
      <c r="M167" s="135" t="s">
        <v>1</v>
      </c>
      <c r="N167" s="136" t="s">
        <v>38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183</v>
      </c>
      <c r="AT167" s="139" t="s">
        <v>117</v>
      </c>
      <c r="AU167" s="139" t="s">
        <v>80</v>
      </c>
      <c r="AY167" s="16" t="s">
        <v>114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78</v>
      </c>
      <c r="BK167" s="140">
        <f>ROUND(I167*H167,2)</f>
        <v>0</v>
      </c>
      <c r="BL167" s="16" t="s">
        <v>183</v>
      </c>
      <c r="BM167" s="139" t="s">
        <v>199</v>
      </c>
    </row>
    <row r="168" spans="2:65" s="11" customFormat="1" ht="22.95" customHeight="1">
      <c r="B168" s="115"/>
      <c r="D168" s="116" t="s">
        <v>72</v>
      </c>
      <c r="E168" s="125" t="s">
        <v>200</v>
      </c>
      <c r="F168" s="125" t="s">
        <v>201</v>
      </c>
      <c r="I168" s="118"/>
      <c r="J168" s="126">
        <f>BK168</f>
        <v>0</v>
      </c>
      <c r="L168" s="115"/>
      <c r="M168" s="120"/>
      <c r="P168" s="121">
        <f>SUM(P169:P207)</f>
        <v>0</v>
      </c>
      <c r="R168" s="121">
        <f>SUM(R169:R207)</f>
        <v>0.10835322</v>
      </c>
      <c r="T168" s="122">
        <f>SUM(T169:T207)</f>
        <v>0.23985112000000003</v>
      </c>
      <c r="AR168" s="116" t="s">
        <v>80</v>
      </c>
      <c r="AT168" s="123" t="s">
        <v>72</v>
      </c>
      <c r="AU168" s="123" t="s">
        <v>78</v>
      </c>
      <c r="AY168" s="116" t="s">
        <v>114</v>
      </c>
      <c r="BK168" s="124">
        <f>SUM(BK169:BK207)</f>
        <v>0</v>
      </c>
    </row>
    <row r="169" spans="2:65" s="1" customFormat="1" ht="16.5" customHeight="1">
      <c r="B169" s="31"/>
      <c r="C169" s="127" t="s">
        <v>202</v>
      </c>
      <c r="D169" s="127" t="s">
        <v>117</v>
      </c>
      <c r="E169" s="128" t="s">
        <v>203</v>
      </c>
      <c r="F169" s="129" t="s">
        <v>204</v>
      </c>
      <c r="G169" s="130" t="s">
        <v>191</v>
      </c>
      <c r="H169" s="131">
        <v>42.5</v>
      </c>
      <c r="I169" s="132"/>
      <c r="J169" s="133">
        <f>ROUND(I169*H169,2)</f>
        <v>0</v>
      </c>
      <c r="K169" s="134"/>
      <c r="L169" s="31"/>
      <c r="M169" s="135" t="s">
        <v>1</v>
      </c>
      <c r="N169" s="136" t="s">
        <v>38</v>
      </c>
      <c r="P169" s="137">
        <f>O169*H169</f>
        <v>0</v>
      </c>
      <c r="Q169" s="137">
        <v>0</v>
      </c>
      <c r="R169" s="137">
        <f>Q169*H169</f>
        <v>0</v>
      </c>
      <c r="S169" s="137">
        <v>1.7600000000000001E-3</v>
      </c>
      <c r="T169" s="138">
        <f>S169*H169</f>
        <v>7.4800000000000005E-2</v>
      </c>
      <c r="AR169" s="139" t="s">
        <v>183</v>
      </c>
      <c r="AT169" s="139" t="s">
        <v>117</v>
      </c>
      <c r="AU169" s="139" t="s">
        <v>80</v>
      </c>
      <c r="AY169" s="16" t="s">
        <v>114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6" t="s">
        <v>78</v>
      </c>
      <c r="BK169" s="140">
        <f>ROUND(I169*H169,2)</f>
        <v>0</v>
      </c>
      <c r="BL169" s="16" t="s">
        <v>183</v>
      </c>
      <c r="BM169" s="139" t="s">
        <v>205</v>
      </c>
    </row>
    <row r="170" spans="2:65" s="13" customFormat="1">
      <c r="B170" s="148"/>
      <c r="D170" s="142" t="s">
        <v>123</v>
      </c>
      <c r="E170" s="149" t="s">
        <v>1</v>
      </c>
      <c r="F170" s="150" t="s">
        <v>206</v>
      </c>
      <c r="H170" s="151">
        <v>42.5</v>
      </c>
      <c r="I170" s="152"/>
      <c r="L170" s="148"/>
      <c r="M170" s="153"/>
      <c r="T170" s="154"/>
      <c r="AT170" s="149" t="s">
        <v>123</v>
      </c>
      <c r="AU170" s="149" t="s">
        <v>80</v>
      </c>
      <c r="AV170" s="13" t="s">
        <v>80</v>
      </c>
      <c r="AW170" s="13" t="s">
        <v>30</v>
      </c>
      <c r="AX170" s="13" t="s">
        <v>73</v>
      </c>
      <c r="AY170" s="149" t="s">
        <v>114</v>
      </c>
    </row>
    <row r="171" spans="2:65" s="14" customFormat="1">
      <c r="B171" s="155"/>
      <c r="D171" s="142" t="s">
        <v>123</v>
      </c>
      <c r="E171" s="156" t="s">
        <v>1</v>
      </c>
      <c r="F171" s="157" t="s">
        <v>126</v>
      </c>
      <c r="H171" s="158">
        <v>42.5</v>
      </c>
      <c r="I171" s="159"/>
      <c r="L171" s="155"/>
      <c r="M171" s="160"/>
      <c r="T171" s="161"/>
      <c r="AT171" s="156" t="s">
        <v>123</v>
      </c>
      <c r="AU171" s="156" t="s">
        <v>80</v>
      </c>
      <c r="AV171" s="14" t="s">
        <v>121</v>
      </c>
      <c r="AW171" s="14" t="s">
        <v>30</v>
      </c>
      <c r="AX171" s="14" t="s">
        <v>78</v>
      </c>
      <c r="AY171" s="156" t="s">
        <v>114</v>
      </c>
    </row>
    <row r="172" spans="2:65" s="1" customFormat="1" ht="16.5" customHeight="1">
      <c r="B172" s="31"/>
      <c r="C172" s="127" t="s">
        <v>207</v>
      </c>
      <c r="D172" s="127" t="s">
        <v>117</v>
      </c>
      <c r="E172" s="128" t="s">
        <v>208</v>
      </c>
      <c r="F172" s="129" t="s">
        <v>209</v>
      </c>
      <c r="G172" s="130" t="s">
        <v>191</v>
      </c>
      <c r="H172" s="131">
        <v>1.66</v>
      </c>
      <c r="I172" s="132"/>
      <c r="J172" s="133">
        <f>ROUND(I172*H172,2)</f>
        <v>0</v>
      </c>
      <c r="K172" s="134"/>
      <c r="L172" s="31"/>
      <c r="M172" s="135" t="s">
        <v>1</v>
      </c>
      <c r="N172" s="136" t="s">
        <v>38</v>
      </c>
      <c r="P172" s="137">
        <f>O172*H172</f>
        <v>0</v>
      </c>
      <c r="Q172" s="137">
        <v>0</v>
      </c>
      <c r="R172" s="137">
        <f>Q172*H172</f>
        <v>0</v>
      </c>
      <c r="S172" s="137">
        <v>1.8699999999999999E-3</v>
      </c>
      <c r="T172" s="138">
        <f>S172*H172</f>
        <v>3.1041999999999997E-3</v>
      </c>
      <c r="AR172" s="139" t="s">
        <v>183</v>
      </c>
      <c r="AT172" s="139" t="s">
        <v>117</v>
      </c>
      <c r="AU172" s="139" t="s">
        <v>80</v>
      </c>
      <c r="AY172" s="16" t="s">
        <v>114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78</v>
      </c>
      <c r="BK172" s="140">
        <f>ROUND(I172*H172,2)</f>
        <v>0</v>
      </c>
      <c r="BL172" s="16" t="s">
        <v>183</v>
      </c>
      <c r="BM172" s="139" t="s">
        <v>210</v>
      </c>
    </row>
    <row r="173" spans="2:65" s="1" customFormat="1" ht="16.5" customHeight="1">
      <c r="B173" s="31"/>
      <c r="C173" s="127" t="s">
        <v>211</v>
      </c>
      <c r="D173" s="127" t="s">
        <v>117</v>
      </c>
      <c r="E173" s="128" t="s">
        <v>212</v>
      </c>
      <c r="F173" s="129" t="s">
        <v>213</v>
      </c>
      <c r="G173" s="130" t="s">
        <v>191</v>
      </c>
      <c r="H173" s="131">
        <v>31.36</v>
      </c>
      <c r="I173" s="132"/>
      <c r="J173" s="133">
        <f>ROUND(I173*H173,2)</f>
        <v>0</v>
      </c>
      <c r="K173" s="134"/>
      <c r="L173" s="31"/>
      <c r="M173" s="135" t="s">
        <v>1</v>
      </c>
      <c r="N173" s="136" t="s">
        <v>38</v>
      </c>
      <c r="P173" s="137">
        <f>O173*H173</f>
        <v>0</v>
      </c>
      <c r="Q173" s="137">
        <v>0</v>
      </c>
      <c r="R173" s="137">
        <f>Q173*H173</f>
        <v>0</v>
      </c>
      <c r="S173" s="137">
        <v>1.8699999999999999E-3</v>
      </c>
      <c r="T173" s="138">
        <f>S173*H173</f>
        <v>5.8643199999999999E-2</v>
      </c>
      <c r="AR173" s="139" t="s">
        <v>183</v>
      </c>
      <c r="AT173" s="139" t="s">
        <v>117</v>
      </c>
      <c r="AU173" s="139" t="s">
        <v>80</v>
      </c>
      <c r="AY173" s="16" t="s">
        <v>114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78</v>
      </c>
      <c r="BK173" s="140">
        <f>ROUND(I173*H173,2)</f>
        <v>0</v>
      </c>
      <c r="BL173" s="16" t="s">
        <v>183</v>
      </c>
      <c r="BM173" s="139" t="s">
        <v>214</v>
      </c>
    </row>
    <row r="174" spans="2:65" s="13" customFormat="1">
      <c r="B174" s="148"/>
      <c r="D174" s="142" t="s">
        <v>123</v>
      </c>
      <c r="E174" s="149" t="s">
        <v>1</v>
      </c>
      <c r="F174" s="150" t="s">
        <v>215</v>
      </c>
      <c r="H174" s="151">
        <v>31.36</v>
      </c>
      <c r="I174" s="152"/>
      <c r="L174" s="148"/>
      <c r="M174" s="153"/>
      <c r="T174" s="154"/>
      <c r="AT174" s="149" t="s">
        <v>123</v>
      </c>
      <c r="AU174" s="149" t="s">
        <v>80</v>
      </c>
      <c r="AV174" s="13" t="s">
        <v>80</v>
      </c>
      <c r="AW174" s="13" t="s">
        <v>30</v>
      </c>
      <c r="AX174" s="13" t="s">
        <v>73</v>
      </c>
      <c r="AY174" s="149" t="s">
        <v>114</v>
      </c>
    </row>
    <row r="175" spans="2:65" s="14" customFormat="1">
      <c r="B175" s="155"/>
      <c r="D175" s="142" t="s">
        <v>123</v>
      </c>
      <c r="E175" s="156" t="s">
        <v>1</v>
      </c>
      <c r="F175" s="157" t="s">
        <v>126</v>
      </c>
      <c r="H175" s="158">
        <v>31.36</v>
      </c>
      <c r="I175" s="159"/>
      <c r="L175" s="155"/>
      <c r="M175" s="160"/>
      <c r="T175" s="161"/>
      <c r="AT175" s="156" t="s">
        <v>123</v>
      </c>
      <c r="AU175" s="156" t="s">
        <v>80</v>
      </c>
      <c r="AV175" s="14" t="s">
        <v>121</v>
      </c>
      <c r="AW175" s="14" t="s">
        <v>30</v>
      </c>
      <c r="AX175" s="14" t="s">
        <v>78</v>
      </c>
      <c r="AY175" s="156" t="s">
        <v>114</v>
      </c>
    </row>
    <row r="176" spans="2:65" s="1" customFormat="1" ht="21.75" customHeight="1">
      <c r="B176" s="31"/>
      <c r="C176" s="127" t="s">
        <v>216</v>
      </c>
      <c r="D176" s="127" t="s">
        <v>117</v>
      </c>
      <c r="E176" s="128" t="s">
        <v>217</v>
      </c>
      <c r="F176" s="129" t="s">
        <v>218</v>
      </c>
      <c r="G176" s="130" t="s">
        <v>191</v>
      </c>
      <c r="H176" s="131">
        <v>42.5</v>
      </c>
      <c r="I176" s="132"/>
      <c r="J176" s="133">
        <f>ROUND(I176*H176,2)</f>
        <v>0</v>
      </c>
      <c r="K176" s="134"/>
      <c r="L176" s="31"/>
      <c r="M176" s="135" t="s">
        <v>1</v>
      </c>
      <c r="N176" s="136" t="s">
        <v>38</v>
      </c>
      <c r="P176" s="137">
        <f>O176*H176</f>
        <v>0</v>
      </c>
      <c r="Q176" s="137">
        <v>0</v>
      </c>
      <c r="R176" s="137">
        <f>Q176*H176</f>
        <v>0</v>
      </c>
      <c r="S176" s="137">
        <v>1.7700000000000001E-3</v>
      </c>
      <c r="T176" s="138">
        <f>S176*H176</f>
        <v>7.5225E-2</v>
      </c>
      <c r="AR176" s="139" t="s">
        <v>183</v>
      </c>
      <c r="AT176" s="139" t="s">
        <v>117</v>
      </c>
      <c r="AU176" s="139" t="s">
        <v>80</v>
      </c>
      <c r="AY176" s="16" t="s">
        <v>114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6" t="s">
        <v>78</v>
      </c>
      <c r="BK176" s="140">
        <f>ROUND(I176*H176,2)</f>
        <v>0</v>
      </c>
      <c r="BL176" s="16" t="s">
        <v>183</v>
      </c>
      <c r="BM176" s="139" t="s">
        <v>219</v>
      </c>
    </row>
    <row r="177" spans="2:65" s="13" customFormat="1">
      <c r="B177" s="148"/>
      <c r="D177" s="142" t="s">
        <v>123</v>
      </c>
      <c r="E177" s="149" t="s">
        <v>1</v>
      </c>
      <c r="F177" s="150" t="s">
        <v>206</v>
      </c>
      <c r="H177" s="151">
        <v>42.5</v>
      </c>
      <c r="I177" s="152"/>
      <c r="L177" s="148"/>
      <c r="M177" s="153"/>
      <c r="T177" s="154"/>
      <c r="AT177" s="149" t="s">
        <v>123</v>
      </c>
      <c r="AU177" s="149" t="s">
        <v>80</v>
      </c>
      <c r="AV177" s="13" t="s">
        <v>80</v>
      </c>
      <c r="AW177" s="13" t="s">
        <v>30</v>
      </c>
      <c r="AX177" s="13" t="s">
        <v>73</v>
      </c>
      <c r="AY177" s="149" t="s">
        <v>114</v>
      </c>
    </row>
    <row r="178" spans="2:65" s="14" customFormat="1">
      <c r="B178" s="155"/>
      <c r="D178" s="142" t="s">
        <v>123</v>
      </c>
      <c r="E178" s="156" t="s">
        <v>1</v>
      </c>
      <c r="F178" s="157" t="s">
        <v>126</v>
      </c>
      <c r="H178" s="158">
        <v>42.5</v>
      </c>
      <c r="I178" s="159"/>
      <c r="L178" s="155"/>
      <c r="M178" s="160"/>
      <c r="T178" s="161"/>
      <c r="AT178" s="156" t="s">
        <v>123</v>
      </c>
      <c r="AU178" s="156" t="s">
        <v>80</v>
      </c>
      <c r="AV178" s="14" t="s">
        <v>121</v>
      </c>
      <c r="AW178" s="14" t="s">
        <v>30</v>
      </c>
      <c r="AX178" s="14" t="s">
        <v>78</v>
      </c>
      <c r="AY178" s="156" t="s">
        <v>114</v>
      </c>
    </row>
    <row r="179" spans="2:65" s="1" customFormat="1" ht="16.5" customHeight="1">
      <c r="B179" s="31"/>
      <c r="C179" s="127" t="s">
        <v>7</v>
      </c>
      <c r="D179" s="127" t="s">
        <v>117</v>
      </c>
      <c r="E179" s="128" t="s">
        <v>220</v>
      </c>
      <c r="F179" s="129" t="s">
        <v>221</v>
      </c>
      <c r="G179" s="130" t="s">
        <v>120</v>
      </c>
      <c r="H179" s="131">
        <v>4.8079999999999998</v>
      </c>
      <c r="I179" s="132"/>
      <c r="J179" s="133">
        <f>ROUND(I179*H179,2)</f>
        <v>0</v>
      </c>
      <c r="K179" s="134"/>
      <c r="L179" s="31"/>
      <c r="M179" s="135" t="s">
        <v>1</v>
      </c>
      <c r="N179" s="136" t="s">
        <v>38</v>
      </c>
      <c r="P179" s="137">
        <f>O179*H179</f>
        <v>0</v>
      </c>
      <c r="Q179" s="137">
        <v>0</v>
      </c>
      <c r="R179" s="137">
        <f>Q179*H179</f>
        <v>0</v>
      </c>
      <c r="S179" s="137">
        <v>5.8399999999999997E-3</v>
      </c>
      <c r="T179" s="138">
        <f>S179*H179</f>
        <v>2.8078719999999998E-2</v>
      </c>
      <c r="AR179" s="139" t="s">
        <v>183</v>
      </c>
      <c r="AT179" s="139" t="s">
        <v>117</v>
      </c>
      <c r="AU179" s="139" t="s">
        <v>80</v>
      </c>
      <c r="AY179" s="16" t="s">
        <v>114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6" t="s">
        <v>78</v>
      </c>
      <c r="BK179" s="140">
        <f>ROUND(I179*H179,2)</f>
        <v>0</v>
      </c>
      <c r="BL179" s="16" t="s">
        <v>183</v>
      </c>
      <c r="BM179" s="139" t="s">
        <v>222</v>
      </c>
    </row>
    <row r="180" spans="2:65" s="12" customFormat="1">
      <c r="B180" s="141"/>
      <c r="D180" s="142" t="s">
        <v>123</v>
      </c>
      <c r="E180" s="143" t="s">
        <v>1</v>
      </c>
      <c r="F180" s="144" t="s">
        <v>124</v>
      </c>
      <c r="H180" s="143" t="s">
        <v>1</v>
      </c>
      <c r="I180" s="145"/>
      <c r="L180" s="141"/>
      <c r="M180" s="146"/>
      <c r="T180" s="147"/>
      <c r="AT180" s="143" t="s">
        <v>123</v>
      </c>
      <c r="AU180" s="143" t="s">
        <v>80</v>
      </c>
      <c r="AV180" s="12" t="s">
        <v>78</v>
      </c>
      <c r="AW180" s="12" t="s">
        <v>30</v>
      </c>
      <c r="AX180" s="12" t="s">
        <v>73</v>
      </c>
      <c r="AY180" s="143" t="s">
        <v>114</v>
      </c>
    </row>
    <row r="181" spans="2:65" s="13" customFormat="1">
      <c r="B181" s="148"/>
      <c r="D181" s="142" t="s">
        <v>123</v>
      </c>
      <c r="E181" s="149" t="s">
        <v>1</v>
      </c>
      <c r="F181" s="150" t="s">
        <v>223</v>
      </c>
      <c r="H181" s="151">
        <v>1.508</v>
      </c>
      <c r="I181" s="152"/>
      <c r="L181" s="148"/>
      <c r="M181" s="153"/>
      <c r="T181" s="154"/>
      <c r="AT181" s="149" t="s">
        <v>123</v>
      </c>
      <c r="AU181" s="149" t="s">
        <v>80</v>
      </c>
      <c r="AV181" s="13" t="s">
        <v>80</v>
      </c>
      <c r="AW181" s="13" t="s">
        <v>30</v>
      </c>
      <c r="AX181" s="13" t="s">
        <v>73</v>
      </c>
      <c r="AY181" s="149" t="s">
        <v>114</v>
      </c>
    </row>
    <row r="182" spans="2:65" s="12" customFormat="1">
      <c r="B182" s="141"/>
      <c r="D182" s="142" t="s">
        <v>123</v>
      </c>
      <c r="E182" s="143" t="s">
        <v>1</v>
      </c>
      <c r="F182" s="144" t="s">
        <v>224</v>
      </c>
      <c r="H182" s="143" t="s">
        <v>1</v>
      </c>
      <c r="I182" s="145"/>
      <c r="L182" s="141"/>
      <c r="M182" s="146"/>
      <c r="T182" s="147"/>
      <c r="AT182" s="143" t="s">
        <v>123</v>
      </c>
      <c r="AU182" s="143" t="s">
        <v>80</v>
      </c>
      <c r="AV182" s="12" t="s">
        <v>78</v>
      </c>
      <c r="AW182" s="12" t="s">
        <v>30</v>
      </c>
      <c r="AX182" s="12" t="s">
        <v>73</v>
      </c>
      <c r="AY182" s="143" t="s">
        <v>114</v>
      </c>
    </row>
    <row r="183" spans="2:65" s="13" customFormat="1">
      <c r="B183" s="148"/>
      <c r="D183" s="142" t="s">
        <v>123</v>
      </c>
      <c r="E183" s="149" t="s">
        <v>1</v>
      </c>
      <c r="F183" s="150" t="s">
        <v>225</v>
      </c>
      <c r="H183" s="151">
        <v>2.7</v>
      </c>
      <c r="I183" s="152"/>
      <c r="L183" s="148"/>
      <c r="M183" s="153"/>
      <c r="T183" s="154"/>
      <c r="AT183" s="149" t="s">
        <v>123</v>
      </c>
      <c r="AU183" s="149" t="s">
        <v>80</v>
      </c>
      <c r="AV183" s="13" t="s">
        <v>80</v>
      </c>
      <c r="AW183" s="13" t="s">
        <v>30</v>
      </c>
      <c r="AX183" s="13" t="s">
        <v>73</v>
      </c>
      <c r="AY183" s="149" t="s">
        <v>114</v>
      </c>
    </row>
    <row r="184" spans="2:65" s="12" customFormat="1">
      <c r="B184" s="141"/>
      <c r="D184" s="142" t="s">
        <v>123</v>
      </c>
      <c r="E184" s="143" t="s">
        <v>1</v>
      </c>
      <c r="F184" s="144" t="s">
        <v>226</v>
      </c>
      <c r="H184" s="143" t="s">
        <v>1</v>
      </c>
      <c r="I184" s="145"/>
      <c r="L184" s="141"/>
      <c r="M184" s="146"/>
      <c r="T184" s="147"/>
      <c r="AT184" s="143" t="s">
        <v>123</v>
      </c>
      <c r="AU184" s="143" t="s">
        <v>80</v>
      </c>
      <c r="AV184" s="12" t="s">
        <v>78</v>
      </c>
      <c r="AW184" s="12" t="s">
        <v>30</v>
      </c>
      <c r="AX184" s="12" t="s">
        <v>73</v>
      </c>
      <c r="AY184" s="143" t="s">
        <v>114</v>
      </c>
    </row>
    <row r="185" spans="2:65" s="13" customFormat="1">
      <c r="B185" s="148"/>
      <c r="D185" s="142" t="s">
        <v>123</v>
      </c>
      <c r="E185" s="149" t="s">
        <v>1</v>
      </c>
      <c r="F185" s="150" t="s">
        <v>227</v>
      </c>
      <c r="H185" s="151">
        <v>0.6</v>
      </c>
      <c r="I185" s="152"/>
      <c r="L185" s="148"/>
      <c r="M185" s="153"/>
      <c r="T185" s="154"/>
      <c r="AT185" s="149" t="s">
        <v>123</v>
      </c>
      <c r="AU185" s="149" t="s">
        <v>80</v>
      </c>
      <c r="AV185" s="13" t="s">
        <v>80</v>
      </c>
      <c r="AW185" s="13" t="s">
        <v>30</v>
      </c>
      <c r="AX185" s="13" t="s">
        <v>73</v>
      </c>
      <c r="AY185" s="149" t="s">
        <v>114</v>
      </c>
    </row>
    <row r="186" spans="2:65" s="14" customFormat="1">
      <c r="B186" s="155"/>
      <c r="D186" s="142" t="s">
        <v>123</v>
      </c>
      <c r="E186" s="156" t="s">
        <v>1</v>
      </c>
      <c r="F186" s="157" t="s">
        <v>126</v>
      </c>
      <c r="H186" s="158">
        <v>4.8079999999999998</v>
      </c>
      <c r="I186" s="159"/>
      <c r="L186" s="155"/>
      <c r="M186" s="160"/>
      <c r="T186" s="161"/>
      <c r="AT186" s="156" t="s">
        <v>123</v>
      </c>
      <c r="AU186" s="156" t="s">
        <v>80</v>
      </c>
      <c r="AV186" s="14" t="s">
        <v>121</v>
      </c>
      <c r="AW186" s="14" t="s">
        <v>30</v>
      </c>
      <c r="AX186" s="14" t="s">
        <v>78</v>
      </c>
      <c r="AY186" s="156" t="s">
        <v>114</v>
      </c>
    </row>
    <row r="187" spans="2:65" s="1" customFormat="1" ht="16.5" customHeight="1">
      <c r="B187" s="31"/>
      <c r="C187" s="127" t="s">
        <v>228</v>
      </c>
      <c r="D187" s="127" t="s">
        <v>117</v>
      </c>
      <c r="E187" s="128" t="s">
        <v>229</v>
      </c>
      <c r="F187" s="129" t="s">
        <v>230</v>
      </c>
      <c r="G187" s="130" t="s">
        <v>191</v>
      </c>
      <c r="H187" s="131">
        <v>42.5</v>
      </c>
      <c r="I187" s="132"/>
      <c r="J187" s="133">
        <f>ROUND(I187*H187,2)</f>
        <v>0</v>
      </c>
      <c r="K187" s="134"/>
      <c r="L187" s="31"/>
      <c r="M187" s="135" t="s">
        <v>1</v>
      </c>
      <c r="N187" s="136" t="s">
        <v>38</v>
      </c>
      <c r="P187" s="137">
        <f>O187*H187</f>
        <v>0</v>
      </c>
      <c r="Q187" s="137">
        <v>5.0000000000000001E-4</v>
      </c>
      <c r="R187" s="137">
        <f>Q187*H187</f>
        <v>2.1250000000000002E-2</v>
      </c>
      <c r="S187" s="137">
        <v>0</v>
      </c>
      <c r="T187" s="138">
        <f>S187*H187</f>
        <v>0</v>
      </c>
      <c r="AR187" s="139" t="s">
        <v>183</v>
      </c>
      <c r="AT187" s="139" t="s">
        <v>117</v>
      </c>
      <c r="AU187" s="139" t="s">
        <v>80</v>
      </c>
      <c r="AY187" s="16" t="s">
        <v>114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78</v>
      </c>
      <c r="BK187" s="140">
        <f>ROUND(I187*H187,2)</f>
        <v>0</v>
      </c>
      <c r="BL187" s="16" t="s">
        <v>183</v>
      </c>
      <c r="BM187" s="139" t="s">
        <v>231</v>
      </c>
    </row>
    <row r="188" spans="2:65" s="13" customFormat="1">
      <c r="B188" s="148"/>
      <c r="D188" s="142" t="s">
        <v>123</v>
      </c>
      <c r="E188" s="149" t="s">
        <v>1</v>
      </c>
      <c r="F188" s="150" t="s">
        <v>206</v>
      </c>
      <c r="H188" s="151">
        <v>42.5</v>
      </c>
      <c r="I188" s="152"/>
      <c r="L188" s="148"/>
      <c r="M188" s="153"/>
      <c r="T188" s="154"/>
      <c r="AT188" s="149" t="s">
        <v>123</v>
      </c>
      <c r="AU188" s="149" t="s">
        <v>80</v>
      </c>
      <c r="AV188" s="13" t="s">
        <v>80</v>
      </c>
      <c r="AW188" s="13" t="s">
        <v>30</v>
      </c>
      <c r="AX188" s="13" t="s">
        <v>73</v>
      </c>
      <c r="AY188" s="149" t="s">
        <v>114</v>
      </c>
    </row>
    <row r="189" spans="2:65" s="14" customFormat="1">
      <c r="B189" s="155"/>
      <c r="D189" s="142" t="s">
        <v>123</v>
      </c>
      <c r="E189" s="156" t="s">
        <v>1</v>
      </c>
      <c r="F189" s="157" t="s">
        <v>126</v>
      </c>
      <c r="H189" s="158">
        <v>42.5</v>
      </c>
      <c r="I189" s="159"/>
      <c r="L189" s="155"/>
      <c r="M189" s="160"/>
      <c r="T189" s="161"/>
      <c r="AT189" s="156" t="s">
        <v>123</v>
      </c>
      <c r="AU189" s="156" t="s">
        <v>80</v>
      </c>
      <c r="AV189" s="14" t="s">
        <v>121</v>
      </c>
      <c r="AW189" s="14" t="s">
        <v>30</v>
      </c>
      <c r="AX189" s="14" t="s">
        <v>78</v>
      </c>
      <c r="AY189" s="156" t="s">
        <v>114</v>
      </c>
    </row>
    <row r="190" spans="2:65" s="1" customFormat="1" ht="24.15" customHeight="1">
      <c r="B190" s="31"/>
      <c r="C190" s="127" t="s">
        <v>232</v>
      </c>
      <c r="D190" s="127" t="s">
        <v>117</v>
      </c>
      <c r="E190" s="128" t="s">
        <v>233</v>
      </c>
      <c r="F190" s="129" t="s">
        <v>234</v>
      </c>
      <c r="G190" s="130" t="s">
        <v>191</v>
      </c>
      <c r="H190" s="131">
        <v>1.65</v>
      </c>
      <c r="I190" s="132"/>
      <c r="J190" s="133">
        <f>ROUND(I190*H190,2)</f>
        <v>0</v>
      </c>
      <c r="K190" s="134"/>
      <c r="L190" s="31"/>
      <c r="M190" s="135" t="s">
        <v>1</v>
      </c>
      <c r="N190" s="136" t="s">
        <v>38</v>
      </c>
      <c r="P190" s="137">
        <f>O190*H190</f>
        <v>0</v>
      </c>
      <c r="Q190" s="137">
        <v>1.2899999999999999E-3</v>
      </c>
      <c r="R190" s="137">
        <f>Q190*H190</f>
        <v>2.1284999999999997E-3</v>
      </c>
      <c r="S190" s="137">
        <v>0</v>
      </c>
      <c r="T190" s="138">
        <f>S190*H190</f>
        <v>0</v>
      </c>
      <c r="AR190" s="139" t="s">
        <v>183</v>
      </c>
      <c r="AT190" s="139" t="s">
        <v>117</v>
      </c>
      <c r="AU190" s="139" t="s">
        <v>80</v>
      </c>
      <c r="AY190" s="16" t="s">
        <v>114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78</v>
      </c>
      <c r="BK190" s="140">
        <f>ROUND(I190*H190,2)</f>
        <v>0</v>
      </c>
      <c r="BL190" s="16" t="s">
        <v>183</v>
      </c>
      <c r="BM190" s="139" t="s">
        <v>235</v>
      </c>
    </row>
    <row r="191" spans="2:65" s="1" customFormat="1" ht="24.15" customHeight="1">
      <c r="B191" s="31"/>
      <c r="C191" s="127" t="s">
        <v>236</v>
      </c>
      <c r="D191" s="127" t="s">
        <v>117</v>
      </c>
      <c r="E191" s="128" t="s">
        <v>237</v>
      </c>
      <c r="F191" s="129" t="s">
        <v>238</v>
      </c>
      <c r="G191" s="130" t="s">
        <v>191</v>
      </c>
      <c r="H191" s="131">
        <v>31.36</v>
      </c>
      <c r="I191" s="132"/>
      <c r="J191" s="133">
        <f>ROUND(I191*H191,2)</f>
        <v>0</v>
      </c>
      <c r="K191" s="134"/>
      <c r="L191" s="31"/>
      <c r="M191" s="135" t="s">
        <v>1</v>
      </c>
      <c r="N191" s="136" t="s">
        <v>38</v>
      </c>
      <c r="P191" s="137">
        <f>O191*H191</f>
        <v>0</v>
      </c>
      <c r="Q191" s="137">
        <v>1.2899999999999999E-3</v>
      </c>
      <c r="R191" s="137">
        <f>Q191*H191</f>
        <v>4.0454399999999995E-2</v>
      </c>
      <c r="S191" s="137">
        <v>0</v>
      </c>
      <c r="T191" s="138">
        <f>S191*H191</f>
        <v>0</v>
      </c>
      <c r="AR191" s="139" t="s">
        <v>183</v>
      </c>
      <c r="AT191" s="139" t="s">
        <v>117</v>
      </c>
      <c r="AU191" s="139" t="s">
        <v>80</v>
      </c>
      <c r="AY191" s="16" t="s">
        <v>114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78</v>
      </c>
      <c r="BK191" s="140">
        <f>ROUND(I191*H191,2)</f>
        <v>0</v>
      </c>
      <c r="BL191" s="16" t="s">
        <v>183</v>
      </c>
      <c r="BM191" s="139" t="s">
        <v>239</v>
      </c>
    </row>
    <row r="192" spans="2:65" s="13" customFormat="1">
      <c r="B192" s="148"/>
      <c r="D192" s="142" t="s">
        <v>123</v>
      </c>
      <c r="E192" s="149" t="s">
        <v>1</v>
      </c>
      <c r="F192" s="150" t="s">
        <v>215</v>
      </c>
      <c r="H192" s="151">
        <v>31.36</v>
      </c>
      <c r="I192" s="152"/>
      <c r="L192" s="148"/>
      <c r="M192" s="153"/>
      <c r="T192" s="154"/>
      <c r="AT192" s="149" t="s">
        <v>123</v>
      </c>
      <c r="AU192" s="149" t="s">
        <v>80</v>
      </c>
      <c r="AV192" s="13" t="s">
        <v>80</v>
      </c>
      <c r="AW192" s="13" t="s">
        <v>30</v>
      </c>
      <c r="AX192" s="13" t="s">
        <v>73</v>
      </c>
      <c r="AY192" s="149" t="s">
        <v>114</v>
      </c>
    </row>
    <row r="193" spans="2:65" s="14" customFormat="1">
      <c r="B193" s="155"/>
      <c r="D193" s="142" t="s">
        <v>123</v>
      </c>
      <c r="E193" s="156" t="s">
        <v>1</v>
      </c>
      <c r="F193" s="157" t="s">
        <v>126</v>
      </c>
      <c r="H193" s="158">
        <v>31.36</v>
      </c>
      <c r="I193" s="159"/>
      <c r="L193" s="155"/>
      <c r="M193" s="160"/>
      <c r="T193" s="161"/>
      <c r="AT193" s="156" t="s">
        <v>123</v>
      </c>
      <c r="AU193" s="156" t="s">
        <v>80</v>
      </c>
      <c r="AV193" s="14" t="s">
        <v>121</v>
      </c>
      <c r="AW193" s="14" t="s">
        <v>30</v>
      </c>
      <c r="AX193" s="14" t="s">
        <v>78</v>
      </c>
      <c r="AY193" s="156" t="s">
        <v>114</v>
      </c>
    </row>
    <row r="194" spans="2:65" s="1" customFormat="1" ht="24.15" customHeight="1">
      <c r="B194" s="31"/>
      <c r="C194" s="127" t="s">
        <v>240</v>
      </c>
      <c r="D194" s="127" t="s">
        <v>117</v>
      </c>
      <c r="E194" s="128" t="s">
        <v>241</v>
      </c>
      <c r="F194" s="129" t="s">
        <v>242</v>
      </c>
      <c r="G194" s="130" t="s">
        <v>191</v>
      </c>
      <c r="H194" s="131">
        <v>42.5</v>
      </c>
      <c r="I194" s="132"/>
      <c r="J194" s="133">
        <f>ROUND(I194*H194,2)</f>
        <v>0</v>
      </c>
      <c r="K194" s="134"/>
      <c r="L194" s="31"/>
      <c r="M194" s="135" t="s">
        <v>1</v>
      </c>
      <c r="N194" s="136" t="s">
        <v>38</v>
      </c>
      <c r="P194" s="137">
        <f>O194*H194</f>
        <v>0</v>
      </c>
      <c r="Q194" s="137">
        <v>5.5999999999999995E-4</v>
      </c>
      <c r="R194" s="137">
        <f>Q194*H194</f>
        <v>2.3799999999999998E-2</v>
      </c>
      <c r="S194" s="137">
        <v>0</v>
      </c>
      <c r="T194" s="138">
        <f>S194*H194</f>
        <v>0</v>
      </c>
      <c r="AR194" s="139" t="s">
        <v>183</v>
      </c>
      <c r="AT194" s="139" t="s">
        <v>117</v>
      </c>
      <c r="AU194" s="139" t="s">
        <v>80</v>
      </c>
      <c r="AY194" s="16" t="s">
        <v>114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6" t="s">
        <v>78</v>
      </c>
      <c r="BK194" s="140">
        <f>ROUND(I194*H194,2)</f>
        <v>0</v>
      </c>
      <c r="BL194" s="16" t="s">
        <v>183</v>
      </c>
      <c r="BM194" s="139" t="s">
        <v>243</v>
      </c>
    </row>
    <row r="195" spans="2:65" s="13" customFormat="1">
      <c r="B195" s="148"/>
      <c r="D195" s="142" t="s">
        <v>123</v>
      </c>
      <c r="E195" s="149" t="s">
        <v>1</v>
      </c>
      <c r="F195" s="150" t="s">
        <v>206</v>
      </c>
      <c r="H195" s="151">
        <v>42.5</v>
      </c>
      <c r="I195" s="152"/>
      <c r="L195" s="148"/>
      <c r="M195" s="153"/>
      <c r="T195" s="154"/>
      <c r="AT195" s="149" t="s">
        <v>123</v>
      </c>
      <c r="AU195" s="149" t="s">
        <v>80</v>
      </c>
      <c r="AV195" s="13" t="s">
        <v>80</v>
      </c>
      <c r="AW195" s="13" t="s">
        <v>30</v>
      </c>
      <c r="AX195" s="13" t="s">
        <v>73</v>
      </c>
      <c r="AY195" s="149" t="s">
        <v>114</v>
      </c>
    </row>
    <row r="196" spans="2:65" s="14" customFormat="1">
      <c r="B196" s="155"/>
      <c r="D196" s="142" t="s">
        <v>123</v>
      </c>
      <c r="E196" s="156" t="s">
        <v>1</v>
      </c>
      <c r="F196" s="157" t="s">
        <v>126</v>
      </c>
      <c r="H196" s="158">
        <v>42.5</v>
      </c>
      <c r="I196" s="159"/>
      <c r="L196" s="155"/>
      <c r="M196" s="160"/>
      <c r="T196" s="161"/>
      <c r="AT196" s="156" t="s">
        <v>123</v>
      </c>
      <c r="AU196" s="156" t="s">
        <v>80</v>
      </c>
      <c r="AV196" s="14" t="s">
        <v>121</v>
      </c>
      <c r="AW196" s="14" t="s">
        <v>30</v>
      </c>
      <c r="AX196" s="14" t="s">
        <v>78</v>
      </c>
      <c r="AY196" s="156" t="s">
        <v>114</v>
      </c>
    </row>
    <row r="197" spans="2:65" s="1" customFormat="1" ht="24.15" customHeight="1">
      <c r="B197" s="31"/>
      <c r="C197" s="127" t="s">
        <v>244</v>
      </c>
      <c r="D197" s="127" t="s">
        <v>117</v>
      </c>
      <c r="E197" s="128" t="s">
        <v>245</v>
      </c>
      <c r="F197" s="129" t="s">
        <v>246</v>
      </c>
      <c r="G197" s="130" t="s">
        <v>247</v>
      </c>
      <c r="H197" s="131">
        <v>1</v>
      </c>
      <c r="I197" s="132"/>
      <c r="J197" s="133">
        <f>ROUND(I197*H197,2)</f>
        <v>0</v>
      </c>
      <c r="K197" s="134"/>
      <c r="L197" s="31"/>
      <c r="M197" s="135" t="s">
        <v>1</v>
      </c>
      <c r="N197" s="136" t="s">
        <v>38</v>
      </c>
      <c r="P197" s="137">
        <f>O197*H197</f>
        <v>0</v>
      </c>
      <c r="Q197" s="137">
        <v>8.7100000000000007E-3</v>
      </c>
      <c r="R197" s="137">
        <f>Q197*H197</f>
        <v>8.7100000000000007E-3</v>
      </c>
      <c r="S197" s="137">
        <v>0</v>
      </c>
      <c r="T197" s="138">
        <f>S197*H197</f>
        <v>0</v>
      </c>
      <c r="AR197" s="139" t="s">
        <v>183</v>
      </c>
      <c r="AT197" s="139" t="s">
        <v>117</v>
      </c>
      <c r="AU197" s="139" t="s">
        <v>80</v>
      </c>
      <c r="AY197" s="16" t="s">
        <v>114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6" t="s">
        <v>78</v>
      </c>
      <c r="BK197" s="140">
        <f>ROUND(I197*H197,2)</f>
        <v>0</v>
      </c>
      <c r="BL197" s="16" t="s">
        <v>183</v>
      </c>
      <c r="BM197" s="139" t="s">
        <v>248</v>
      </c>
    </row>
    <row r="198" spans="2:65" s="1" customFormat="1" ht="24.15" customHeight="1">
      <c r="B198" s="31"/>
      <c r="C198" s="127" t="s">
        <v>249</v>
      </c>
      <c r="D198" s="127" t="s">
        <v>117</v>
      </c>
      <c r="E198" s="128" t="s">
        <v>250</v>
      </c>
      <c r="F198" s="129" t="s">
        <v>251</v>
      </c>
      <c r="G198" s="130" t="s">
        <v>120</v>
      </c>
      <c r="H198" s="131">
        <v>4.8079999999999998</v>
      </c>
      <c r="I198" s="132"/>
      <c r="J198" s="133">
        <f>ROUND(I198*H198,2)</f>
        <v>0</v>
      </c>
      <c r="K198" s="134"/>
      <c r="L198" s="31"/>
      <c r="M198" s="135" t="s">
        <v>1</v>
      </c>
      <c r="N198" s="136" t="s">
        <v>38</v>
      </c>
      <c r="P198" s="137">
        <f>O198*H198</f>
        <v>0</v>
      </c>
      <c r="Q198" s="137">
        <v>2.2899999999999999E-3</v>
      </c>
      <c r="R198" s="137">
        <f>Q198*H198</f>
        <v>1.1010319999999999E-2</v>
      </c>
      <c r="S198" s="137">
        <v>0</v>
      </c>
      <c r="T198" s="138">
        <f>S198*H198</f>
        <v>0</v>
      </c>
      <c r="AR198" s="139" t="s">
        <v>183</v>
      </c>
      <c r="AT198" s="139" t="s">
        <v>117</v>
      </c>
      <c r="AU198" s="139" t="s">
        <v>80</v>
      </c>
      <c r="AY198" s="16" t="s">
        <v>114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6" t="s">
        <v>78</v>
      </c>
      <c r="BK198" s="140">
        <f>ROUND(I198*H198,2)</f>
        <v>0</v>
      </c>
      <c r="BL198" s="16" t="s">
        <v>183</v>
      </c>
      <c r="BM198" s="139" t="s">
        <v>252</v>
      </c>
    </row>
    <row r="199" spans="2:65" s="12" customFormat="1">
      <c r="B199" s="141"/>
      <c r="D199" s="142" t="s">
        <v>123</v>
      </c>
      <c r="E199" s="143" t="s">
        <v>1</v>
      </c>
      <c r="F199" s="144" t="s">
        <v>124</v>
      </c>
      <c r="H199" s="143" t="s">
        <v>1</v>
      </c>
      <c r="I199" s="145"/>
      <c r="L199" s="141"/>
      <c r="M199" s="146"/>
      <c r="T199" s="147"/>
      <c r="AT199" s="143" t="s">
        <v>123</v>
      </c>
      <c r="AU199" s="143" t="s">
        <v>80</v>
      </c>
      <c r="AV199" s="12" t="s">
        <v>78</v>
      </c>
      <c r="AW199" s="12" t="s">
        <v>30</v>
      </c>
      <c r="AX199" s="12" t="s">
        <v>73</v>
      </c>
      <c r="AY199" s="143" t="s">
        <v>114</v>
      </c>
    </row>
    <row r="200" spans="2:65" s="13" customFormat="1">
      <c r="B200" s="148"/>
      <c r="D200" s="142" t="s">
        <v>123</v>
      </c>
      <c r="E200" s="149" t="s">
        <v>1</v>
      </c>
      <c r="F200" s="150" t="s">
        <v>223</v>
      </c>
      <c r="H200" s="151">
        <v>1.508</v>
      </c>
      <c r="I200" s="152"/>
      <c r="L200" s="148"/>
      <c r="M200" s="153"/>
      <c r="T200" s="154"/>
      <c r="AT200" s="149" t="s">
        <v>123</v>
      </c>
      <c r="AU200" s="149" t="s">
        <v>80</v>
      </c>
      <c r="AV200" s="13" t="s">
        <v>80</v>
      </c>
      <c r="AW200" s="13" t="s">
        <v>30</v>
      </c>
      <c r="AX200" s="13" t="s">
        <v>73</v>
      </c>
      <c r="AY200" s="149" t="s">
        <v>114</v>
      </c>
    </row>
    <row r="201" spans="2:65" s="12" customFormat="1">
      <c r="B201" s="141"/>
      <c r="D201" s="142" t="s">
        <v>123</v>
      </c>
      <c r="E201" s="143" t="s">
        <v>1</v>
      </c>
      <c r="F201" s="144" t="s">
        <v>224</v>
      </c>
      <c r="H201" s="143" t="s">
        <v>1</v>
      </c>
      <c r="I201" s="145"/>
      <c r="L201" s="141"/>
      <c r="M201" s="146"/>
      <c r="T201" s="147"/>
      <c r="AT201" s="143" t="s">
        <v>123</v>
      </c>
      <c r="AU201" s="143" t="s">
        <v>80</v>
      </c>
      <c r="AV201" s="12" t="s">
        <v>78</v>
      </c>
      <c r="AW201" s="12" t="s">
        <v>30</v>
      </c>
      <c r="AX201" s="12" t="s">
        <v>73</v>
      </c>
      <c r="AY201" s="143" t="s">
        <v>114</v>
      </c>
    </row>
    <row r="202" spans="2:65" s="13" customFormat="1">
      <c r="B202" s="148"/>
      <c r="D202" s="142" t="s">
        <v>123</v>
      </c>
      <c r="E202" s="149" t="s">
        <v>1</v>
      </c>
      <c r="F202" s="150" t="s">
        <v>225</v>
      </c>
      <c r="H202" s="151">
        <v>2.7</v>
      </c>
      <c r="I202" s="152"/>
      <c r="L202" s="148"/>
      <c r="M202" s="153"/>
      <c r="T202" s="154"/>
      <c r="AT202" s="149" t="s">
        <v>123</v>
      </c>
      <c r="AU202" s="149" t="s">
        <v>80</v>
      </c>
      <c r="AV202" s="13" t="s">
        <v>80</v>
      </c>
      <c r="AW202" s="13" t="s">
        <v>30</v>
      </c>
      <c r="AX202" s="13" t="s">
        <v>73</v>
      </c>
      <c r="AY202" s="149" t="s">
        <v>114</v>
      </c>
    </row>
    <row r="203" spans="2:65" s="12" customFormat="1">
      <c r="B203" s="141"/>
      <c r="D203" s="142" t="s">
        <v>123</v>
      </c>
      <c r="E203" s="143" t="s">
        <v>1</v>
      </c>
      <c r="F203" s="144" t="s">
        <v>226</v>
      </c>
      <c r="H203" s="143" t="s">
        <v>1</v>
      </c>
      <c r="I203" s="145"/>
      <c r="L203" s="141"/>
      <c r="M203" s="146"/>
      <c r="T203" s="147"/>
      <c r="AT203" s="143" t="s">
        <v>123</v>
      </c>
      <c r="AU203" s="143" t="s">
        <v>80</v>
      </c>
      <c r="AV203" s="12" t="s">
        <v>78</v>
      </c>
      <c r="AW203" s="12" t="s">
        <v>30</v>
      </c>
      <c r="AX203" s="12" t="s">
        <v>73</v>
      </c>
      <c r="AY203" s="143" t="s">
        <v>114</v>
      </c>
    </row>
    <row r="204" spans="2:65" s="13" customFormat="1">
      <c r="B204" s="148"/>
      <c r="D204" s="142" t="s">
        <v>123</v>
      </c>
      <c r="E204" s="149" t="s">
        <v>1</v>
      </c>
      <c r="F204" s="150" t="s">
        <v>227</v>
      </c>
      <c r="H204" s="151">
        <v>0.6</v>
      </c>
      <c r="I204" s="152"/>
      <c r="L204" s="148"/>
      <c r="M204" s="153"/>
      <c r="T204" s="154"/>
      <c r="AT204" s="149" t="s">
        <v>123</v>
      </c>
      <c r="AU204" s="149" t="s">
        <v>80</v>
      </c>
      <c r="AV204" s="13" t="s">
        <v>80</v>
      </c>
      <c r="AW204" s="13" t="s">
        <v>30</v>
      </c>
      <c r="AX204" s="13" t="s">
        <v>73</v>
      </c>
      <c r="AY204" s="149" t="s">
        <v>114</v>
      </c>
    </row>
    <row r="205" spans="2:65" s="14" customFormat="1">
      <c r="B205" s="155"/>
      <c r="D205" s="142" t="s">
        <v>123</v>
      </c>
      <c r="E205" s="156" t="s">
        <v>1</v>
      </c>
      <c r="F205" s="157" t="s">
        <v>126</v>
      </c>
      <c r="H205" s="158">
        <v>4.8079999999999998</v>
      </c>
      <c r="I205" s="159"/>
      <c r="L205" s="155"/>
      <c r="M205" s="160"/>
      <c r="T205" s="161"/>
      <c r="AT205" s="156" t="s">
        <v>123</v>
      </c>
      <c r="AU205" s="156" t="s">
        <v>80</v>
      </c>
      <c r="AV205" s="14" t="s">
        <v>121</v>
      </c>
      <c r="AW205" s="14" t="s">
        <v>30</v>
      </c>
      <c r="AX205" s="14" t="s">
        <v>78</v>
      </c>
      <c r="AY205" s="156" t="s">
        <v>114</v>
      </c>
    </row>
    <row r="206" spans="2:65" s="1" customFormat="1" ht="33" customHeight="1">
      <c r="B206" s="31"/>
      <c r="C206" s="127" t="s">
        <v>253</v>
      </c>
      <c r="D206" s="127" t="s">
        <v>117</v>
      </c>
      <c r="E206" s="128" t="s">
        <v>254</v>
      </c>
      <c r="F206" s="129" t="s">
        <v>255</v>
      </c>
      <c r="G206" s="130" t="s">
        <v>247</v>
      </c>
      <c r="H206" s="131">
        <v>1</v>
      </c>
      <c r="I206" s="132"/>
      <c r="J206" s="133">
        <f>ROUND(I206*H206,2)</f>
        <v>0</v>
      </c>
      <c r="K206" s="134"/>
      <c r="L206" s="31"/>
      <c r="M206" s="135" t="s">
        <v>1</v>
      </c>
      <c r="N206" s="136" t="s">
        <v>38</v>
      </c>
      <c r="P206" s="137">
        <f>O206*H206</f>
        <v>0</v>
      </c>
      <c r="Q206" s="137">
        <v>1E-3</v>
      </c>
      <c r="R206" s="137">
        <f>Q206*H206</f>
        <v>1E-3</v>
      </c>
      <c r="S206" s="137">
        <v>0</v>
      </c>
      <c r="T206" s="138">
        <f>S206*H206</f>
        <v>0</v>
      </c>
      <c r="AR206" s="139" t="s">
        <v>183</v>
      </c>
      <c r="AT206" s="139" t="s">
        <v>117</v>
      </c>
      <c r="AU206" s="139" t="s">
        <v>80</v>
      </c>
      <c r="AY206" s="16" t="s">
        <v>114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6" t="s">
        <v>78</v>
      </c>
      <c r="BK206" s="140">
        <f>ROUND(I206*H206,2)</f>
        <v>0</v>
      </c>
      <c r="BL206" s="16" t="s">
        <v>183</v>
      </c>
      <c r="BM206" s="139" t="s">
        <v>256</v>
      </c>
    </row>
    <row r="207" spans="2:65" s="1" customFormat="1" ht="24.15" customHeight="1">
      <c r="B207" s="31"/>
      <c r="C207" s="127" t="s">
        <v>257</v>
      </c>
      <c r="D207" s="127" t="s">
        <v>117</v>
      </c>
      <c r="E207" s="128" t="s">
        <v>258</v>
      </c>
      <c r="F207" s="129" t="s">
        <v>259</v>
      </c>
      <c r="G207" s="130" t="s">
        <v>154</v>
      </c>
      <c r="H207" s="131">
        <v>0.108</v>
      </c>
      <c r="I207" s="132"/>
      <c r="J207" s="133">
        <f>ROUND(I207*H207,2)</f>
        <v>0</v>
      </c>
      <c r="K207" s="134"/>
      <c r="L207" s="31"/>
      <c r="M207" s="135" t="s">
        <v>1</v>
      </c>
      <c r="N207" s="136" t="s">
        <v>38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183</v>
      </c>
      <c r="AT207" s="139" t="s">
        <v>117</v>
      </c>
      <c r="AU207" s="139" t="s">
        <v>80</v>
      </c>
      <c r="AY207" s="16" t="s">
        <v>114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6" t="s">
        <v>78</v>
      </c>
      <c r="BK207" s="140">
        <f>ROUND(I207*H207,2)</f>
        <v>0</v>
      </c>
      <c r="BL207" s="16" t="s">
        <v>183</v>
      </c>
      <c r="BM207" s="139" t="s">
        <v>260</v>
      </c>
    </row>
    <row r="208" spans="2:65" s="11" customFormat="1" ht="22.95" customHeight="1">
      <c r="B208" s="115"/>
      <c r="D208" s="116" t="s">
        <v>72</v>
      </c>
      <c r="E208" s="125" t="s">
        <v>261</v>
      </c>
      <c r="F208" s="125" t="s">
        <v>262</v>
      </c>
      <c r="I208" s="118"/>
      <c r="J208" s="126">
        <f>BK208</f>
        <v>0</v>
      </c>
      <c r="L208" s="115"/>
      <c r="M208" s="120"/>
      <c r="P208" s="121">
        <f>SUM(P209:P229)</f>
        <v>0</v>
      </c>
      <c r="R208" s="121">
        <f>SUM(R209:R229)</f>
        <v>2.1714167257200003</v>
      </c>
      <c r="T208" s="122">
        <f>SUM(T209:T229)</f>
        <v>2.51647468</v>
      </c>
      <c r="AR208" s="116" t="s">
        <v>80</v>
      </c>
      <c r="AT208" s="123" t="s">
        <v>72</v>
      </c>
      <c r="AU208" s="123" t="s">
        <v>78</v>
      </c>
      <c r="AY208" s="116" t="s">
        <v>114</v>
      </c>
      <c r="BK208" s="124">
        <f>SUM(BK209:BK229)</f>
        <v>0</v>
      </c>
    </row>
    <row r="209" spans="2:65" s="1" customFormat="1" ht="24.15" customHeight="1">
      <c r="B209" s="31"/>
      <c r="C209" s="127" t="s">
        <v>263</v>
      </c>
      <c r="D209" s="127" t="s">
        <v>117</v>
      </c>
      <c r="E209" s="128" t="s">
        <v>264</v>
      </c>
      <c r="F209" s="129" t="s">
        <v>265</v>
      </c>
      <c r="G209" s="130" t="s">
        <v>120</v>
      </c>
      <c r="H209" s="131">
        <v>140.60599999999999</v>
      </c>
      <c r="I209" s="132"/>
      <c r="J209" s="133">
        <f>ROUND(I209*H209,2)</f>
        <v>0</v>
      </c>
      <c r="K209" s="134"/>
      <c r="L209" s="31"/>
      <c r="M209" s="135" t="s">
        <v>1</v>
      </c>
      <c r="N209" s="136" t="s">
        <v>38</v>
      </c>
      <c r="P209" s="137">
        <f>O209*H209</f>
        <v>0</v>
      </c>
      <c r="Q209" s="137">
        <v>0</v>
      </c>
      <c r="R209" s="137">
        <f>Q209*H209</f>
        <v>0</v>
      </c>
      <c r="S209" s="137">
        <v>1.7780000000000001E-2</v>
      </c>
      <c r="T209" s="138">
        <f>S209*H209</f>
        <v>2.4999746799999998</v>
      </c>
      <c r="AR209" s="139" t="s">
        <v>183</v>
      </c>
      <c r="AT209" s="139" t="s">
        <v>117</v>
      </c>
      <c r="AU209" s="139" t="s">
        <v>80</v>
      </c>
      <c r="AY209" s="16" t="s">
        <v>114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6" t="s">
        <v>78</v>
      </c>
      <c r="BK209" s="140">
        <f>ROUND(I209*H209,2)</f>
        <v>0</v>
      </c>
      <c r="BL209" s="16" t="s">
        <v>183</v>
      </c>
      <c r="BM209" s="139" t="s">
        <v>266</v>
      </c>
    </row>
    <row r="210" spans="2:65" s="13" customFormat="1">
      <c r="B210" s="148"/>
      <c r="D210" s="142" t="s">
        <v>123</v>
      </c>
      <c r="E210" s="149" t="s">
        <v>1</v>
      </c>
      <c r="F210" s="150" t="s">
        <v>185</v>
      </c>
      <c r="H210" s="151">
        <v>140.60599999999999</v>
      </c>
      <c r="I210" s="152"/>
      <c r="L210" s="148"/>
      <c r="M210" s="153"/>
      <c r="T210" s="154"/>
      <c r="AT210" s="149" t="s">
        <v>123</v>
      </c>
      <c r="AU210" s="149" t="s">
        <v>80</v>
      </c>
      <c r="AV210" s="13" t="s">
        <v>80</v>
      </c>
      <c r="AW210" s="13" t="s">
        <v>30</v>
      </c>
      <c r="AX210" s="13" t="s">
        <v>73</v>
      </c>
      <c r="AY210" s="149" t="s">
        <v>114</v>
      </c>
    </row>
    <row r="211" spans="2:65" s="14" customFormat="1">
      <c r="B211" s="155"/>
      <c r="D211" s="142" t="s">
        <v>123</v>
      </c>
      <c r="E211" s="156" t="s">
        <v>1</v>
      </c>
      <c r="F211" s="157" t="s">
        <v>126</v>
      </c>
      <c r="H211" s="158">
        <v>140.60599999999999</v>
      </c>
      <c r="I211" s="159"/>
      <c r="L211" s="155"/>
      <c r="M211" s="160"/>
      <c r="T211" s="161"/>
      <c r="AT211" s="156" t="s">
        <v>123</v>
      </c>
      <c r="AU211" s="156" t="s">
        <v>80</v>
      </c>
      <c r="AV211" s="14" t="s">
        <v>121</v>
      </c>
      <c r="AW211" s="14" t="s">
        <v>30</v>
      </c>
      <c r="AX211" s="14" t="s">
        <v>78</v>
      </c>
      <c r="AY211" s="156" t="s">
        <v>114</v>
      </c>
    </row>
    <row r="212" spans="2:65" s="1" customFormat="1" ht="24.15" customHeight="1">
      <c r="B212" s="31"/>
      <c r="C212" s="127" t="s">
        <v>267</v>
      </c>
      <c r="D212" s="127" t="s">
        <v>117</v>
      </c>
      <c r="E212" s="128" t="s">
        <v>268</v>
      </c>
      <c r="F212" s="129" t="s">
        <v>269</v>
      </c>
      <c r="G212" s="130" t="s">
        <v>120</v>
      </c>
      <c r="H212" s="131">
        <v>140.60599999999999</v>
      </c>
      <c r="I212" s="132"/>
      <c r="J212" s="133">
        <f>ROUND(I212*H212,2)</f>
        <v>0</v>
      </c>
      <c r="K212" s="134"/>
      <c r="L212" s="31"/>
      <c r="M212" s="135" t="s">
        <v>1</v>
      </c>
      <c r="N212" s="136" t="s">
        <v>38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183</v>
      </c>
      <c r="AT212" s="139" t="s">
        <v>117</v>
      </c>
      <c r="AU212" s="139" t="s">
        <v>80</v>
      </c>
      <c r="AY212" s="16" t="s">
        <v>114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6" t="s">
        <v>78</v>
      </c>
      <c r="BK212" s="140">
        <f>ROUND(I212*H212,2)</f>
        <v>0</v>
      </c>
      <c r="BL212" s="16" t="s">
        <v>183</v>
      </c>
      <c r="BM212" s="139" t="s">
        <v>270</v>
      </c>
    </row>
    <row r="213" spans="2:65" s="1" customFormat="1" ht="37.950000000000003" customHeight="1">
      <c r="B213" s="31"/>
      <c r="C213" s="127" t="s">
        <v>271</v>
      </c>
      <c r="D213" s="127" t="s">
        <v>117</v>
      </c>
      <c r="E213" s="128" t="s">
        <v>272</v>
      </c>
      <c r="F213" s="129" t="s">
        <v>273</v>
      </c>
      <c r="G213" s="130" t="s">
        <v>120</v>
      </c>
      <c r="H213" s="131">
        <v>140.60599999999999</v>
      </c>
      <c r="I213" s="132"/>
      <c r="J213" s="133">
        <f>ROUND(I213*H213,2)</f>
        <v>0</v>
      </c>
      <c r="K213" s="134"/>
      <c r="L213" s="31"/>
      <c r="M213" s="135" t="s">
        <v>1</v>
      </c>
      <c r="N213" s="136" t="s">
        <v>38</v>
      </c>
      <c r="P213" s="137">
        <f>O213*H213</f>
        <v>0</v>
      </c>
      <c r="Q213" s="137">
        <v>1.349562E-2</v>
      </c>
      <c r="R213" s="137">
        <f>Q213*H213</f>
        <v>1.89756514572</v>
      </c>
      <c r="S213" s="137">
        <v>0</v>
      </c>
      <c r="T213" s="138">
        <f>S213*H213</f>
        <v>0</v>
      </c>
      <c r="AR213" s="139" t="s">
        <v>183</v>
      </c>
      <c r="AT213" s="139" t="s">
        <v>117</v>
      </c>
      <c r="AU213" s="139" t="s">
        <v>80</v>
      </c>
      <c r="AY213" s="16" t="s">
        <v>114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78</v>
      </c>
      <c r="BK213" s="140">
        <f>ROUND(I213*H213,2)</f>
        <v>0</v>
      </c>
      <c r="BL213" s="16" t="s">
        <v>183</v>
      </c>
      <c r="BM213" s="139" t="s">
        <v>274</v>
      </c>
    </row>
    <row r="214" spans="2:65" s="13" customFormat="1">
      <c r="B214" s="148"/>
      <c r="D214" s="142" t="s">
        <v>123</v>
      </c>
      <c r="E214" s="149" t="s">
        <v>1</v>
      </c>
      <c r="F214" s="150" t="s">
        <v>185</v>
      </c>
      <c r="H214" s="151">
        <v>140.60599999999999</v>
      </c>
      <c r="I214" s="152"/>
      <c r="L214" s="148"/>
      <c r="M214" s="153"/>
      <c r="T214" s="154"/>
      <c r="AT214" s="149" t="s">
        <v>123</v>
      </c>
      <c r="AU214" s="149" t="s">
        <v>80</v>
      </c>
      <c r="AV214" s="13" t="s">
        <v>80</v>
      </c>
      <c r="AW214" s="13" t="s">
        <v>30</v>
      </c>
      <c r="AX214" s="13" t="s">
        <v>73</v>
      </c>
      <c r="AY214" s="149" t="s">
        <v>114</v>
      </c>
    </row>
    <row r="215" spans="2:65" s="14" customFormat="1">
      <c r="B215" s="155"/>
      <c r="D215" s="142" t="s">
        <v>123</v>
      </c>
      <c r="E215" s="156" t="s">
        <v>1</v>
      </c>
      <c r="F215" s="157" t="s">
        <v>126</v>
      </c>
      <c r="H215" s="158">
        <v>140.60599999999999</v>
      </c>
      <c r="I215" s="159"/>
      <c r="L215" s="155"/>
      <c r="M215" s="160"/>
      <c r="T215" s="161"/>
      <c r="AT215" s="156" t="s">
        <v>123</v>
      </c>
      <c r="AU215" s="156" t="s">
        <v>80</v>
      </c>
      <c r="AV215" s="14" t="s">
        <v>121</v>
      </c>
      <c r="AW215" s="14" t="s">
        <v>30</v>
      </c>
      <c r="AX215" s="14" t="s">
        <v>78</v>
      </c>
      <c r="AY215" s="156" t="s">
        <v>114</v>
      </c>
    </row>
    <row r="216" spans="2:65" s="1" customFormat="1" ht="37.950000000000003" customHeight="1">
      <c r="B216" s="31"/>
      <c r="C216" s="127" t="s">
        <v>275</v>
      </c>
      <c r="D216" s="127" t="s">
        <v>117</v>
      </c>
      <c r="E216" s="128" t="s">
        <v>276</v>
      </c>
      <c r="F216" s="129" t="s">
        <v>277</v>
      </c>
      <c r="G216" s="130" t="s">
        <v>191</v>
      </c>
      <c r="H216" s="131">
        <v>42.5</v>
      </c>
      <c r="I216" s="132"/>
      <c r="J216" s="133">
        <f>ROUND(I216*H216,2)</f>
        <v>0</v>
      </c>
      <c r="K216" s="134"/>
      <c r="L216" s="31"/>
      <c r="M216" s="135" t="s">
        <v>1</v>
      </c>
      <c r="N216" s="136" t="s">
        <v>38</v>
      </c>
      <c r="P216" s="137">
        <f>O216*H216</f>
        <v>0</v>
      </c>
      <c r="Q216" s="137">
        <v>4.0086000000000002E-3</v>
      </c>
      <c r="R216" s="137">
        <f>Q216*H216</f>
        <v>0.1703655</v>
      </c>
      <c r="S216" s="137">
        <v>0</v>
      </c>
      <c r="T216" s="138">
        <f>S216*H216</f>
        <v>0</v>
      </c>
      <c r="AR216" s="139" t="s">
        <v>183</v>
      </c>
      <c r="AT216" s="139" t="s">
        <v>117</v>
      </c>
      <c r="AU216" s="139" t="s">
        <v>80</v>
      </c>
      <c r="AY216" s="16" t="s">
        <v>114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6" t="s">
        <v>78</v>
      </c>
      <c r="BK216" s="140">
        <f>ROUND(I216*H216,2)</f>
        <v>0</v>
      </c>
      <c r="BL216" s="16" t="s">
        <v>183</v>
      </c>
      <c r="BM216" s="139" t="s">
        <v>278</v>
      </c>
    </row>
    <row r="217" spans="2:65" s="13" customFormat="1">
      <c r="B217" s="148"/>
      <c r="D217" s="142" t="s">
        <v>123</v>
      </c>
      <c r="E217" s="149" t="s">
        <v>1</v>
      </c>
      <c r="F217" s="150" t="s">
        <v>206</v>
      </c>
      <c r="H217" s="151">
        <v>42.5</v>
      </c>
      <c r="I217" s="152"/>
      <c r="L217" s="148"/>
      <c r="M217" s="153"/>
      <c r="T217" s="154"/>
      <c r="AT217" s="149" t="s">
        <v>123</v>
      </c>
      <c r="AU217" s="149" t="s">
        <v>80</v>
      </c>
      <c r="AV217" s="13" t="s">
        <v>80</v>
      </c>
      <c r="AW217" s="13" t="s">
        <v>30</v>
      </c>
      <c r="AX217" s="13" t="s">
        <v>73</v>
      </c>
      <c r="AY217" s="149" t="s">
        <v>114</v>
      </c>
    </row>
    <row r="218" spans="2:65" s="14" customFormat="1">
      <c r="B218" s="155"/>
      <c r="D218" s="142" t="s">
        <v>123</v>
      </c>
      <c r="E218" s="156" t="s">
        <v>1</v>
      </c>
      <c r="F218" s="157" t="s">
        <v>126</v>
      </c>
      <c r="H218" s="158">
        <v>42.5</v>
      </c>
      <c r="I218" s="159"/>
      <c r="L218" s="155"/>
      <c r="M218" s="160"/>
      <c r="T218" s="161"/>
      <c r="AT218" s="156" t="s">
        <v>123</v>
      </c>
      <c r="AU218" s="156" t="s">
        <v>80</v>
      </c>
      <c r="AV218" s="14" t="s">
        <v>121</v>
      </c>
      <c r="AW218" s="14" t="s">
        <v>30</v>
      </c>
      <c r="AX218" s="14" t="s">
        <v>78</v>
      </c>
      <c r="AY218" s="156" t="s">
        <v>114</v>
      </c>
    </row>
    <row r="219" spans="2:65" s="1" customFormat="1" ht="24.15" customHeight="1">
      <c r="B219" s="31"/>
      <c r="C219" s="127" t="s">
        <v>279</v>
      </c>
      <c r="D219" s="127" t="s">
        <v>117</v>
      </c>
      <c r="E219" s="128" t="s">
        <v>280</v>
      </c>
      <c r="F219" s="129" t="s">
        <v>281</v>
      </c>
      <c r="G219" s="130" t="s">
        <v>120</v>
      </c>
      <c r="H219" s="131">
        <v>140.60599999999999</v>
      </c>
      <c r="I219" s="132"/>
      <c r="J219" s="133">
        <f>ROUND(I219*H219,2)</f>
        <v>0</v>
      </c>
      <c r="K219" s="134"/>
      <c r="L219" s="31"/>
      <c r="M219" s="135" t="s">
        <v>1</v>
      </c>
      <c r="N219" s="136" t="s">
        <v>38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183</v>
      </c>
      <c r="AT219" s="139" t="s">
        <v>117</v>
      </c>
      <c r="AU219" s="139" t="s">
        <v>80</v>
      </c>
      <c r="AY219" s="16" t="s">
        <v>114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6" t="s">
        <v>78</v>
      </c>
      <c r="BK219" s="140">
        <f>ROUND(I219*H219,2)</f>
        <v>0</v>
      </c>
      <c r="BL219" s="16" t="s">
        <v>183</v>
      </c>
      <c r="BM219" s="139" t="s">
        <v>282</v>
      </c>
    </row>
    <row r="220" spans="2:65" s="13" customFormat="1">
      <c r="B220" s="148"/>
      <c r="D220" s="142" t="s">
        <v>123</v>
      </c>
      <c r="E220" s="149" t="s">
        <v>1</v>
      </c>
      <c r="F220" s="150" t="s">
        <v>185</v>
      </c>
      <c r="H220" s="151">
        <v>140.60599999999999</v>
      </c>
      <c r="I220" s="152"/>
      <c r="L220" s="148"/>
      <c r="M220" s="153"/>
      <c r="T220" s="154"/>
      <c r="AT220" s="149" t="s">
        <v>123</v>
      </c>
      <c r="AU220" s="149" t="s">
        <v>80</v>
      </c>
      <c r="AV220" s="13" t="s">
        <v>80</v>
      </c>
      <c r="AW220" s="13" t="s">
        <v>30</v>
      </c>
      <c r="AX220" s="13" t="s">
        <v>73</v>
      </c>
      <c r="AY220" s="149" t="s">
        <v>114</v>
      </c>
    </row>
    <row r="221" spans="2:65" s="14" customFormat="1">
      <c r="B221" s="155"/>
      <c r="D221" s="142" t="s">
        <v>123</v>
      </c>
      <c r="E221" s="156" t="s">
        <v>1</v>
      </c>
      <c r="F221" s="157" t="s">
        <v>126</v>
      </c>
      <c r="H221" s="158">
        <v>140.60599999999999</v>
      </c>
      <c r="I221" s="159"/>
      <c r="L221" s="155"/>
      <c r="M221" s="160"/>
      <c r="T221" s="161"/>
      <c r="AT221" s="156" t="s">
        <v>123</v>
      </c>
      <c r="AU221" s="156" t="s">
        <v>80</v>
      </c>
      <c r="AV221" s="14" t="s">
        <v>121</v>
      </c>
      <c r="AW221" s="14" t="s">
        <v>30</v>
      </c>
      <c r="AX221" s="14" t="s">
        <v>78</v>
      </c>
      <c r="AY221" s="156" t="s">
        <v>114</v>
      </c>
    </row>
    <row r="222" spans="2:65" s="1" customFormat="1" ht="37.950000000000003" customHeight="1">
      <c r="B222" s="31"/>
      <c r="C222" s="127" t="s">
        <v>283</v>
      </c>
      <c r="D222" s="127" t="s">
        <v>117</v>
      </c>
      <c r="E222" s="128" t="s">
        <v>284</v>
      </c>
      <c r="F222" s="129" t="s">
        <v>285</v>
      </c>
      <c r="G222" s="130" t="s">
        <v>120</v>
      </c>
      <c r="H222" s="131">
        <v>140.60599999999999</v>
      </c>
      <c r="I222" s="132"/>
      <c r="J222" s="133">
        <f>ROUND(I222*H222,2)</f>
        <v>0</v>
      </c>
      <c r="K222" s="134"/>
      <c r="L222" s="31"/>
      <c r="M222" s="135" t="s">
        <v>1</v>
      </c>
      <c r="N222" s="136" t="s">
        <v>38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183</v>
      </c>
      <c r="AT222" s="139" t="s">
        <v>117</v>
      </c>
      <c r="AU222" s="139" t="s">
        <v>80</v>
      </c>
      <c r="AY222" s="16" t="s">
        <v>114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6" t="s">
        <v>78</v>
      </c>
      <c r="BK222" s="140">
        <f>ROUND(I222*H222,2)</f>
        <v>0</v>
      </c>
      <c r="BL222" s="16" t="s">
        <v>183</v>
      </c>
      <c r="BM222" s="139" t="s">
        <v>286</v>
      </c>
    </row>
    <row r="223" spans="2:65" s="13" customFormat="1">
      <c r="B223" s="148"/>
      <c r="D223" s="142" t="s">
        <v>123</v>
      </c>
      <c r="E223" s="149" t="s">
        <v>1</v>
      </c>
      <c r="F223" s="150" t="s">
        <v>185</v>
      </c>
      <c r="H223" s="151">
        <v>140.60599999999999</v>
      </c>
      <c r="I223" s="152"/>
      <c r="L223" s="148"/>
      <c r="M223" s="153"/>
      <c r="T223" s="154"/>
      <c r="AT223" s="149" t="s">
        <v>123</v>
      </c>
      <c r="AU223" s="149" t="s">
        <v>80</v>
      </c>
      <c r="AV223" s="13" t="s">
        <v>80</v>
      </c>
      <c r="AW223" s="13" t="s">
        <v>30</v>
      </c>
      <c r="AX223" s="13" t="s">
        <v>73</v>
      </c>
      <c r="AY223" s="149" t="s">
        <v>114</v>
      </c>
    </row>
    <row r="224" spans="2:65" s="14" customFormat="1">
      <c r="B224" s="155"/>
      <c r="D224" s="142" t="s">
        <v>123</v>
      </c>
      <c r="E224" s="156" t="s">
        <v>1</v>
      </c>
      <c r="F224" s="157" t="s">
        <v>126</v>
      </c>
      <c r="H224" s="158">
        <v>140.60599999999999</v>
      </c>
      <c r="I224" s="159"/>
      <c r="L224" s="155"/>
      <c r="M224" s="160"/>
      <c r="T224" s="161"/>
      <c r="AT224" s="156" t="s">
        <v>123</v>
      </c>
      <c r="AU224" s="156" t="s">
        <v>80</v>
      </c>
      <c r="AV224" s="14" t="s">
        <v>121</v>
      </c>
      <c r="AW224" s="14" t="s">
        <v>30</v>
      </c>
      <c r="AX224" s="14" t="s">
        <v>78</v>
      </c>
      <c r="AY224" s="156" t="s">
        <v>114</v>
      </c>
    </row>
    <row r="225" spans="2:65" s="1" customFormat="1" ht="24.15" customHeight="1">
      <c r="B225" s="31"/>
      <c r="C225" s="162" t="s">
        <v>287</v>
      </c>
      <c r="D225" s="162" t="s">
        <v>288</v>
      </c>
      <c r="E225" s="163" t="s">
        <v>289</v>
      </c>
      <c r="F225" s="164" t="s">
        <v>290</v>
      </c>
      <c r="G225" s="165" t="s">
        <v>120</v>
      </c>
      <c r="H225" s="166">
        <v>161.697</v>
      </c>
      <c r="I225" s="167"/>
      <c r="J225" s="168">
        <f>ROUND(I225*H225,2)</f>
        <v>0</v>
      </c>
      <c r="K225" s="169"/>
      <c r="L225" s="170"/>
      <c r="M225" s="171" t="s">
        <v>1</v>
      </c>
      <c r="N225" s="172" t="s">
        <v>38</v>
      </c>
      <c r="P225" s="137">
        <f>O225*H225</f>
        <v>0</v>
      </c>
      <c r="Q225" s="137">
        <v>6.4000000000000005E-4</v>
      </c>
      <c r="R225" s="137">
        <f>Q225*H225</f>
        <v>0.10348608000000001</v>
      </c>
      <c r="S225" s="137">
        <v>0</v>
      </c>
      <c r="T225" s="138">
        <f>S225*H225</f>
        <v>0</v>
      </c>
      <c r="AR225" s="139" t="s">
        <v>271</v>
      </c>
      <c r="AT225" s="139" t="s">
        <v>288</v>
      </c>
      <c r="AU225" s="139" t="s">
        <v>80</v>
      </c>
      <c r="AY225" s="16" t="s">
        <v>114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6" t="s">
        <v>78</v>
      </c>
      <c r="BK225" s="140">
        <f>ROUND(I225*H225,2)</f>
        <v>0</v>
      </c>
      <c r="BL225" s="16" t="s">
        <v>183</v>
      </c>
      <c r="BM225" s="139" t="s">
        <v>291</v>
      </c>
    </row>
    <row r="226" spans="2:65" s="13" customFormat="1">
      <c r="B226" s="148"/>
      <c r="D226" s="142" t="s">
        <v>123</v>
      </c>
      <c r="E226" s="149" t="s">
        <v>1</v>
      </c>
      <c r="F226" s="150" t="s">
        <v>292</v>
      </c>
      <c r="H226" s="151">
        <v>161.697</v>
      </c>
      <c r="I226" s="152"/>
      <c r="L226" s="148"/>
      <c r="M226" s="153"/>
      <c r="T226" s="154"/>
      <c r="AT226" s="149" t="s">
        <v>123</v>
      </c>
      <c r="AU226" s="149" t="s">
        <v>80</v>
      </c>
      <c r="AV226" s="13" t="s">
        <v>80</v>
      </c>
      <c r="AW226" s="13" t="s">
        <v>30</v>
      </c>
      <c r="AX226" s="13" t="s">
        <v>73</v>
      </c>
      <c r="AY226" s="149" t="s">
        <v>114</v>
      </c>
    </row>
    <row r="227" spans="2:65" s="14" customFormat="1">
      <c r="B227" s="155"/>
      <c r="D227" s="142" t="s">
        <v>123</v>
      </c>
      <c r="E227" s="156" t="s">
        <v>1</v>
      </c>
      <c r="F227" s="157" t="s">
        <v>126</v>
      </c>
      <c r="H227" s="158">
        <v>161.697</v>
      </c>
      <c r="I227" s="159"/>
      <c r="L227" s="155"/>
      <c r="M227" s="160"/>
      <c r="T227" s="161"/>
      <c r="AT227" s="156" t="s">
        <v>123</v>
      </c>
      <c r="AU227" s="156" t="s">
        <v>80</v>
      </c>
      <c r="AV227" s="14" t="s">
        <v>121</v>
      </c>
      <c r="AW227" s="14" t="s">
        <v>30</v>
      </c>
      <c r="AX227" s="14" t="s">
        <v>78</v>
      </c>
      <c r="AY227" s="156" t="s">
        <v>114</v>
      </c>
    </row>
    <row r="228" spans="2:65" s="1" customFormat="1" ht="16.5" customHeight="1">
      <c r="B228" s="31"/>
      <c r="C228" s="127" t="s">
        <v>293</v>
      </c>
      <c r="D228" s="127" t="s">
        <v>117</v>
      </c>
      <c r="E228" s="128" t="s">
        <v>294</v>
      </c>
      <c r="F228" s="129" t="s">
        <v>295</v>
      </c>
      <c r="G228" s="130" t="s">
        <v>247</v>
      </c>
      <c r="H228" s="131">
        <v>1</v>
      </c>
      <c r="I228" s="132"/>
      <c r="J228" s="133">
        <f>ROUND(I228*H228,2)</f>
        <v>0</v>
      </c>
      <c r="K228" s="134"/>
      <c r="L228" s="31"/>
      <c r="M228" s="135" t="s">
        <v>1</v>
      </c>
      <c r="N228" s="136" t="s">
        <v>38</v>
      </c>
      <c r="P228" s="137">
        <f>O228*H228</f>
        <v>0</v>
      </c>
      <c r="Q228" s="137">
        <v>0</v>
      </c>
      <c r="R228" s="137">
        <f>Q228*H228</f>
        <v>0</v>
      </c>
      <c r="S228" s="137">
        <v>1.6500000000000001E-2</v>
      </c>
      <c r="T228" s="138">
        <f>S228*H228</f>
        <v>1.6500000000000001E-2</v>
      </c>
      <c r="AR228" s="139" t="s">
        <v>183</v>
      </c>
      <c r="AT228" s="139" t="s">
        <v>117</v>
      </c>
      <c r="AU228" s="139" t="s">
        <v>80</v>
      </c>
      <c r="AY228" s="16" t="s">
        <v>114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6" t="s">
        <v>78</v>
      </c>
      <c r="BK228" s="140">
        <f>ROUND(I228*H228,2)</f>
        <v>0</v>
      </c>
      <c r="BL228" s="16" t="s">
        <v>183</v>
      </c>
      <c r="BM228" s="139" t="s">
        <v>296</v>
      </c>
    </row>
    <row r="229" spans="2:65" s="1" customFormat="1" ht="24.15" customHeight="1">
      <c r="B229" s="31"/>
      <c r="C229" s="127" t="s">
        <v>297</v>
      </c>
      <c r="D229" s="127" t="s">
        <v>117</v>
      </c>
      <c r="E229" s="128" t="s">
        <v>298</v>
      </c>
      <c r="F229" s="129" t="s">
        <v>299</v>
      </c>
      <c r="G229" s="130" t="s">
        <v>154</v>
      </c>
      <c r="H229" s="131">
        <v>2.1709999999999998</v>
      </c>
      <c r="I229" s="132"/>
      <c r="J229" s="133">
        <f>ROUND(I229*H229,2)</f>
        <v>0</v>
      </c>
      <c r="K229" s="134"/>
      <c r="L229" s="31"/>
      <c r="M229" s="135" t="s">
        <v>1</v>
      </c>
      <c r="N229" s="136" t="s">
        <v>38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183</v>
      </c>
      <c r="AT229" s="139" t="s">
        <v>117</v>
      </c>
      <c r="AU229" s="139" t="s">
        <v>80</v>
      </c>
      <c r="AY229" s="16" t="s">
        <v>114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6" t="s">
        <v>78</v>
      </c>
      <c r="BK229" s="140">
        <f>ROUND(I229*H229,2)</f>
        <v>0</v>
      </c>
      <c r="BL229" s="16" t="s">
        <v>183</v>
      </c>
      <c r="BM229" s="139" t="s">
        <v>300</v>
      </c>
    </row>
    <row r="230" spans="2:65" s="11" customFormat="1" ht="22.95" customHeight="1">
      <c r="B230" s="115"/>
      <c r="D230" s="116" t="s">
        <v>72</v>
      </c>
      <c r="E230" s="125" t="s">
        <v>301</v>
      </c>
      <c r="F230" s="125" t="s">
        <v>302</v>
      </c>
      <c r="I230" s="118"/>
      <c r="J230" s="126">
        <f>BK230</f>
        <v>0</v>
      </c>
      <c r="L230" s="115"/>
      <c r="M230" s="120"/>
      <c r="P230" s="121">
        <f>SUM(P231:P234)</f>
        <v>0</v>
      </c>
      <c r="R230" s="121">
        <f>SUM(R231:R234)</f>
        <v>5.1000000000000004E-3</v>
      </c>
      <c r="T230" s="122">
        <f>SUM(T231:T234)</f>
        <v>0</v>
      </c>
      <c r="AR230" s="116" t="s">
        <v>80</v>
      </c>
      <c r="AT230" s="123" t="s">
        <v>72</v>
      </c>
      <c r="AU230" s="123" t="s">
        <v>78</v>
      </c>
      <c r="AY230" s="116" t="s">
        <v>114</v>
      </c>
      <c r="BK230" s="124">
        <f>SUM(BK231:BK234)</f>
        <v>0</v>
      </c>
    </row>
    <row r="231" spans="2:65" s="1" customFormat="1" ht="24.15" customHeight="1">
      <c r="B231" s="31"/>
      <c r="C231" s="127" t="s">
        <v>303</v>
      </c>
      <c r="D231" s="127" t="s">
        <v>117</v>
      </c>
      <c r="E231" s="128" t="s">
        <v>304</v>
      </c>
      <c r="F231" s="129" t="s">
        <v>305</v>
      </c>
      <c r="G231" s="130" t="s">
        <v>247</v>
      </c>
      <c r="H231" s="131">
        <v>1</v>
      </c>
      <c r="I231" s="132"/>
      <c r="J231" s="133">
        <f>ROUND(I231*H231,2)</f>
        <v>0</v>
      </c>
      <c r="K231" s="134"/>
      <c r="L231" s="31"/>
      <c r="M231" s="135" t="s">
        <v>1</v>
      </c>
      <c r="N231" s="136" t="s">
        <v>38</v>
      </c>
      <c r="P231" s="137">
        <f>O231*H231</f>
        <v>0</v>
      </c>
      <c r="Q231" s="137">
        <v>5.1000000000000004E-3</v>
      </c>
      <c r="R231" s="137">
        <f>Q231*H231</f>
        <v>5.1000000000000004E-3</v>
      </c>
      <c r="S231" s="137">
        <v>0</v>
      </c>
      <c r="T231" s="138">
        <f>S231*H231</f>
        <v>0</v>
      </c>
      <c r="AR231" s="139" t="s">
        <v>183</v>
      </c>
      <c r="AT231" s="139" t="s">
        <v>117</v>
      </c>
      <c r="AU231" s="139" t="s">
        <v>80</v>
      </c>
      <c r="AY231" s="16" t="s">
        <v>114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6" t="s">
        <v>78</v>
      </c>
      <c r="BK231" s="140">
        <f>ROUND(I231*H231,2)</f>
        <v>0</v>
      </c>
      <c r="BL231" s="16" t="s">
        <v>183</v>
      </c>
      <c r="BM231" s="139" t="s">
        <v>306</v>
      </c>
    </row>
    <row r="232" spans="2:65" s="12" customFormat="1">
      <c r="B232" s="141"/>
      <c r="D232" s="142" t="s">
        <v>123</v>
      </c>
      <c r="E232" s="143" t="s">
        <v>1</v>
      </c>
      <c r="F232" s="144" t="s">
        <v>307</v>
      </c>
      <c r="H232" s="143" t="s">
        <v>1</v>
      </c>
      <c r="I232" s="145"/>
      <c r="L232" s="141"/>
      <c r="M232" s="146"/>
      <c r="T232" s="147"/>
      <c r="AT232" s="143" t="s">
        <v>123</v>
      </c>
      <c r="AU232" s="143" t="s">
        <v>80</v>
      </c>
      <c r="AV232" s="12" t="s">
        <v>78</v>
      </c>
      <c r="AW232" s="12" t="s">
        <v>30</v>
      </c>
      <c r="AX232" s="12" t="s">
        <v>73</v>
      </c>
      <c r="AY232" s="143" t="s">
        <v>114</v>
      </c>
    </row>
    <row r="233" spans="2:65" s="13" customFormat="1">
      <c r="B233" s="148"/>
      <c r="D233" s="142" t="s">
        <v>123</v>
      </c>
      <c r="E233" s="149" t="s">
        <v>1</v>
      </c>
      <c r="F233" s="150" t="s">
        <v>78</v>
      </c>
      <c r="H233" s="151">
        <v>1</v>
      </c>
      <c r="I233" s="152"/>
      <c r="L233" s="148"/>
      <c r="M233" s="153"/>
      <c r="T233" s="154"/>
      <c r="AT233" s="149" t="s">
        <v>123</v>
      </c>
      <c r="AU233" s="149" t="s">
        <v>80</v>
      </c>
      <c r="AV233" s="13" t="s">
        <v>80</v>
      </c>
      <c r="AW233" s="13" t="s">
        <v>30</v>
      </c>
      <c r="AX233" s="13" t="s">
        <v>73</v>
      </c>
      <c r="AY233" s="149" t="s">
        <v>114</v>
      </c>
    </row>
    <row r="234" spans="2:65" s="14" customFormat="1">
      <c r="B234" s="155"/>
      <c r="D234" s="142" t="s">
        <v>123</v>
      </c>
      <c r="E234" s="156" t="s">
        <v>1</v>
      </c>
      <c r="F234" s="157" t="s">
        <v>126</v>
      </c>
      <c r="H234" s="158">
        <v>1</v>
      </c>
      <c r="I234" s="159"/>
      <c r="L234" s="155"/>
      <c r="M234" s="160"/>
      <c r="T234" s="161"/>
      <c r="AT234" s="156" t="s">
        <v>123</v>
      </c>
      <c r="AU234" s="156" t="s">
        <v>80</v>
      </c>
      <c r="AV234" s="14" t="s">
        <v>121</v>
      </c>
      <c r="AW234" s="14" t="s">
        <v>30</v>
      </c>
      <c r="AX234" s="14" t="s">
        <v>78</v>
      </c>
      <c r="AY234" s="156" t="s">
        <v>114</v>
      </c>
    </row>
    <row r="235" spans="2:65" s="11" customFormat="1" ht="25.95" customHeight="1">
      <c r="B235" s="115"/>
      <c r="D235" s="116" t="s">
        <v>72</v>
      </c>
      <c r="E235" s="117" t="s">
        <v>308</v>
      </c>
      <c r="F235" s="117" t="s">
        <v>309</v>
      </c>
      <c r="I235" s="118"/>
      <c r="J235" s="119">
        <f>BK235</f>
        <v>0</v>
      </c>
      <c r="L235" s="115"/>
      <c r="M235" s="120"/>
      <c r="P235" s="121">
        <f>P236</f>
        <v>0</v>
      </c>
      <c r="R235" s="121">
        <f>R236</f>
        <v>0</v>
      </c>
      <c r="T235" s="122">
        <f>T236</f>
        <v>0</v>
      </c>
      <c r="AR235" s="116" t="s">
        <v>141</v>
      </c>
      <c r="AT235" s="123" t="s">
        <v>72</v>
      </c>
      <c r="AU235" s="123" t="s">
        <v>73</v>
      </c>
      <c r="AY235" s="116" t="s">
        <v>114</v>
      </c>
      <c r="BK235" s="124">
        <f>BK236</f>
        <v>0</v>
      </c>
    </row>
    <row r="236" spans="2:65" s="11" customFormat="1" ht="22.95" customHeight="1">
      <c r="B236" s="115"/>
      <c r="D236" s="116" t="s">
        <v>72</v>
      </c>
      <c r="E236" s="125" t="s">
        <v>310</v>
      </c>
      <c r="F236" s="125" t="s">
        <v>311</v>
      </c>
      <c r="I236" s="118"/>
      <c r="J236" s="126">
        <f>BK236</f>
        <v>0</v>
      </c>
      <c r="L236" s="115"/>
      <c r="M236" s="120"/>
      <c r="P236" s="121">
        <f>P237</f>
        <v>0</v>
      </c>
      <c r="R236" s="121">
        <f>R237</f>
        <v>0</v>
      </c>
      <c r="T236" s="122">
        <f>T237</f>
        <v>0</v>
      </c>
      <c r="AR236" s="116" t="s">
        <v>141</v>
      </c>
      <c r="AT236" s="123" t="s">
        <v>72</v>
      </c>
      <c r="AU236" s="123" t="s">
        <v>78</v>
      </c>
      <c r="AY236" s="116" t="s">
        <v>114</v>
      </c>
      <c r="BK236" s="124">
        <f>BK237</f>
        <v>0</v>
      </c>
    </row>
    <row r="237" spans="2:65" s="1" customFormat="1" ht="16.5" customHeight="1">
      <c r="B237" s="31"/>
      <c r="C237" s="127" t="s">
        <v>312</v>
      </c>
      <c r="D237" s="127" t="s">
        <v>117</v>
      </c>
      <c r="E237" s="128" t="s">
        <v>313</v>
      </c>
      <c r="F237" s="129" t="s">
        <v>314</v>
      </c>
      <c r="G237" s="130" t="s">
        <v>147</v>
      </c>
      <c r="H237" s="131">
        <v>1</v>
      </c>
      <c r="I237" s="132"/>
      <c r="J237" s="133">
        <f>ROUND(I237*H237,2)</f>
        <v>0</v>
      </c>
      <c r="K237" s="134"/>
      <c r="L237" s="31"/>
      <c r="M237" s="173" t="s">
        <v>1</v>
      </c>
      <c r="N237" s="174" t="s">
        <v>38</v>
      </c>
      <c r="O237" s="175"/>
      <c r="P237" s="176">
        <f>O237*H237</f>
        <v>0</v>
      </c>
      <c r="Q237" s="176">
        <v>0</v>
      </c>
      <c r="R237" s="176">
        <f>Q237*H237</f>
        <v>0</v>
      </c>
      <c r="S237" s="176">
        <v>0</v>
      </c>
      <c r="T237" s="177">
        <f>S237*H237</f>
        <v>0</v>
      </c>
      <c r="AR237" s="139" t="s">
        <v>315</v>
      </c>
      <c r="AT237" s="139" t="s">
        <v>117</v>
      </c>
      <c r="AU237" s="139" t="s">
        <v>80</v>
      </c>
      <c r="AY237" s="16" t="s">
        <v>114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6" t="s">
        <v>78</v>
      </c>
      <c r="BK237" s="140">
        <f>ROUND(I237*H237,2)</f>
        <v>0</v>
      </c>
      <c r="BL237" s="16" t="s">
        <v>315</v>
      </c>
      <c r="BM237" s="139" t="s">
        <v>316</v>
      </c>
    </row>
    <row r="238" spans="2:65" s="1" customFormat="1" ht="6.9" customHeight="1">
      <c r="B238" s="43"/>
      <c r="C238" s="44"/>
      <c r="D238" s="44"/>
      <c r="E238" s="44"/>
      <c r="F238" s="44"/>
      <c r="G238" s="44"/>
      <c r="H238" s="44"/>
      <c r="I238" s="44"/>
      <c r="J238" s="44"/>
      <c r="K238" s="44"/>
      <c r="L238" s="31"/>
    </row>
  </sheetData>
  <sheetProtection algorithmName="SHA-512" hashValue="elVzlrLHZoDfWgcRenbXkPlicmW/xl6XrRRy2Tn0IphXMTm5ID9liIH+2X3DitnxuTPXdbnLyy60Un/BVxpI/g==" saltValue="U52ydS9XP7cMv3vZFrnjvA==" spinCount="100000" sheet="1" objects="1" scenarios="1" formatColumns="0" formatRows="0" autoFilter="0"/>
  <autoFilter ref="C123:K237"/>
  <mergeCells count="6">
    <mergeCell ref="E116:H11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Výměna krytiny</vt:lpstr>
      <vt:lpstr>'Rekapitulace stavby'!Názvy_tisku</vt:lpstr>
      <vt:lpstr>'Výměna krytiny'!Názvy_tisku</vt:lpstr>
      <vt:lpstr>'Rekapitulace stavby'!Oblast_tisku</vt:lpstr>
      <vt:lpstr>'Výměna krytiny'!Oblast_tisku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Zdeňka Nosková</dc:creator>
  <cp:lastModifiedBy>Zdeňka Nosková</cp:lastModifiedBy>
  <dcterms:created xsi:type="dcterms:W3CDTF">2023-03-27T07:26:11Z</dcterms:created>
  <dcterms:modified xsi:type="dcterms:W3CDTF">2023-04-05T14:00:47Z</dcterms:modified>
</cp:coreProperties>
</file>