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040" windowHeight="8960" activeTab="1"/>
  </bookViews>
  <sheets>
    <sheet name="Rekapitulace stavby" sheetId="1" r:id="rId1"/>
    <sheet name="26_2016K - OPRAVA PROPUSTKU" sheetId="2" r:id="rId2"/>
  </sheets>
  <definedNames>
    <definedName name="_xlnm._FilterDatabase" localSheetId="1" hidden="1">'26_2016K - OPRAVA PROPUSTKU'!$C$81:$K$81</definedName>
    <definedName name="_xlnm.Print_Titles" localSheetId="1">'26_2016K - OPRAVA PROPUSTKU'!$81:$81</definedName>
    <definedName name="_xlnm.Print_Titles" localSheetId="0">'Rekapitulace stavby'!$49:$49</definedName>
    <definedName name="_xlnm.Print_Area" localSheetId="1">'26_2016K - OPRAVA PROPUSTKU'!$C$4:$J$34,'26_2016K - OPRAVA PROPUSTKU'!$C$40:$J$65,'26_2016K - OPRAVA PROPUSTKU'!$C$71:$K$159</definedName>
    <definedName name="_xlnm.Print_Area" localSheetId="0">'Rekapitulace stavby'!$D$4:$AO$33,'Rekapitulace stavby'!$C$39:$AQ$53</definedName>
  </definedNames>
  <calcPr calcId="125725" iterateCount="1"/>
</workbook>
</file>

<file path=xl/calcChain.xml><?xml version="1.0" encoding="utf-8"?>
<calcChain xmlns="http://schemas.openxmlformats.org/spreadsheetml/2006/main">
  <c r="J10" i="2"/>
  <c r="J15"/>
  <c r="E16"/>
  <c r="F48" s="1"/>
  <c r="J16"/>
  <c r="E43"/>
  <c r="F45"/>
  <c r="J45"/>
  <c r="F47"/>
  <c r="J47"/>
  <c r="E74"/>
  <c r="F76"/>
  <c r="J76"/>
  <c r="F78"/>
  <c r="J78"/>
  <c r="J85"/>
  <c r="P85"/>
  <c r="R85"/>
  <c r="R84" s="1"/>
  <c r="T85"/>
  <c r="T84" s="1"/>
  <c r="BE85"/>
  <c r="BF85"/>
  <c r="BG85"/>
  <c r="F30" s="1"/>
  <c r="BB52" i="1" s="1"/>
  <c r="BB51" s="1"/>
  <c r="BH85" i="2"/>
  <c r="BI85"/>
  <c r="BK85"/>
  <c r="BK84" s="1"/>
  <c r="J88"/>
  <c r="P88"/>
  <c r="P84" s="1"/>
  <c r="R88"/>
  <c r="T88"/>
  <c r="BE88"/>
  <c r="BF88"/>
  <c r="BG88"/>
  <c r="BH88"/>
  <c r="BI88"/>
  <c r="F32" s="1"/>
  <c r="BD52" i="1" s="1"/>
  <c r="BD51" s="1"/>
  <c r="W30" s="1"/>
  <c r="BK88" i="2"/>
  <c r="J91"/>
  <c r="P91"/>
  <c r="P90" s="1"/>
  <c r="R91"/>
  <c r="T91"/>
  <c r="BE91"/>
  <c r="BF91"/>
  <c r="J29" s="1"/>
  <c r="AW52" i="1" s="1"/>
  <c r="BG91" i="2"/>
  <c r="BH91"/>
  <c r="BI91"/>
  <c r="BK91"/>
  <c r="J94"/>
  <c r="P94"/>
  <c r="R94"/>
  <c r="R90" s="1"/>
  <c r="T94"/>
  <c r="BE94"/>
  <c r="BF94"/>
  <c r="BG94"/>
  <c r="BH94"/>
  <c r="BI94"/>
  <c r="BK94"/>
  <c r="J97"/>
  <c r="P97"/>
  <c r="R97"/>
  <c r="T97"/>
  <c r="T90" s="1"/>
  <c r="BE97"/>
  <c r="BF97"/>
  <c r="BG97"/>
  <c r="BH97"/>
  <c r="F31" s="1"/>
  <c r="BC52" i="1" s="1"/>
  <c r="BC51" s="1"/>
  <c r="BI97" i="2"/>
  <c r="BK97"/>
  <c r="BK90" s="1"/>
  <c r="J90" s="1"/>
  <c r="J55" s="1"/>
  <c r="J100"/>
  <c r="P100"/>
  <c r="R100"/>
  <c r="T100"/>
  <c r="BE100"/>
  <c r="BF100"/>
  <c r="BG100"/>
  <c r="BH100"/>
  <c r="BI100"/>
  <c r="BK100"/>
  <c r="J103"/>
  <c r="P103"/>
  <c r="R103"/>
  <c r="T103"/>
  <c r="BE103"/>
  <c r="BF103"/>
  <c r="BG103"/>
  <c r="BH103"/>
  <c r="BI103"/>
  <c r="BK103"/>
  <c r="J106"/>
  <c r="P106"/>
  <c r="R106"/>
  <c r="T106"/>
  <c r="BE106"/>
  <c r="BF106"/>
  <c r="BG106"/>
  <c r="BH106"/>
  <c r="BI106"/>
  <c r="BK106"/>
  <c r="J110"/>
  <c r="BE110" s="1"/>
  <c r="P110"/>
  <c r="P109"/>
  <c r="R110"/>
  <c r="R109"/>
  <c r="T110"/>
  <c r="T109"/>
  <c r="BF110"/>
  <c r="BG110"/>
  <c r="BH110"/>
  <c r="BI110"/>
  <c r="BK110"/>
  <c r="BK109" s="1"/>
  <c r="J109" s="1"/>
  <c r="J56" s="1"/>
  <c r="R114"/>
  <c r="J115"/>
  <c r="P115"/>
  <c r="P114" s="1"/>
  <c r="R115"/>
  <c r="T115"/>
  <c r="T114" s="1"/>
  <c r="BE115"/>
  <c r="BF115"/>
  <c r="BG115"/>
  <c r="BH115"/>
  <c r="BI115"/>
  <c r="BK115"/>
  <c r="BK114"/>
  <c r="J114" s="1"/>
  <c r="J57" s="1"/>
  <c r="J119"/>
  <c r="BE119" s="1"/>
  <c r="P119"/>
  <c r="R119"/>
  <c r="R118" s="1"/>
  <c r="T119"/>
  <c r="BF119"/>
  <c r="BG119"/>
  <c r="BH119"/>
  <c r="BI119"/>
  <c r="BK119"/>
  <c r="BK118" s="1"/>
  <c r="J118" s="1"/>
  <c r="J58" s="1"/>
  <c r="J122"/>
  <c r="BE122" s="1"/>
  <c r="P122"/>
  <c r="P118" s="1"/>
  <c r="R122"/>
  <c r="T122"/>
  <c r="BF122"/>
  <c r="BG122"/>
  <c r="BH122"/>
  <c r="BI122"/>
  <c r="BK122"/>
  <c r="J125"/>
  <c r="P125"/>
  <c r="R125"/>
  <c r="T125"/>
  <c r="T118" s="1"/>
  <c r="BE125"/>
  <c r="BF125"/>
  <c r="BG125"/>
  <c r="BH125"/>
  <c r="BI125"/>
  <c r="BK125"/>
  <c r="J128"/>
  <c r="P128"/>
  <c r="P127" s="1"/>
  <c r="R128"/>
  <c r="R127" s="1"/>
  <c r="T128"/>
  <c r="T127" s="1"/>
  <c r="BE128"/>
  <c r="BF128"/>
  <c r="BG128"/>
  <c r="BH128"/>
  <c r="BI128"/>
  <c r="BK128"/>
  <c r="J130"/>
  <c r="P130"/>
  <c r="R130"/>
  <c r="T130"/>
  <c r="BE130"/>
  <c r="BF130"/>
  <c r="BG130"/>
  <c r="BH130"/>
  <c r="BI130"/>
  <c r="BK130"/>
  <c r="BK127" s="1"/>
  <c r="J127" s="1"/>
  <c r="J59" s="1"/>
  <c r="J133"/>
  <c r="P133"/>
  <c r="R133"/>
  <c r="T133"/>
  <c r="BE133"/>
  <c r="BF133"/>
  <c r="BG133"/>
  <c r="BH133"/>
  <c r="BI133"/>
  <c r="BK133"/>
  <c r="J135"/>
  <c r="P135"/>
  <c r="R135"/>
  <c r="T135"/>
  <c r="BE135"/>
  <c r="BF135"/>
  <c r="BG135"/>
  <c r="BH135"/>
  <c r="BI135"/>
  <c r="BK135"/>
  <c r="J138"/>
  <c r="P138"/>
  <c r="R138"/>
  <c r="T138"/>
  <c r="BE138"/>
  <c r="BF138"/>
  <c r="BG138"/>
  <c r="BH138"/>
  <c r="BI138"/>
  <c r="BK138"/>
  <c r="J141"/>
  <c r="P141"/>
  <c r="R141"/>
  <c r="R140" s="1"/>
  <c r="T141"/>
  <c r="T140" s="1"/>
  <c r="BE141"/>
  <c r="BF141"/>
  <c r="BG141"/>
  <c r="BH141"/>
  <c r="BI141"/>
  <c r="BK141"/>
  <c r="J143"/>
  <c r="BE143" s="1"/>
  <c r="P143"/>
  <c r="P140"/>
  <c r="R143"/>
  <c r="T143"/>
  <c r="BF143"/>
  <c r="BG143"/>
  <c r="BH143"/>
  <c r="BI143"/>
  <c r="BK143"/>
  <c r="BK140" s="1"/>
  <c r="J140" s="1"/>
  <c r="J60" s="1"/>
  <c r="J146"/>
  <c r="P146"/>
  <c r="R146"/>
  <c r="T146"/>
  <c r="BE146"/>
  <c r="BF146"/>
  <c r="BG146"/>
  <c r="BH146"/>
  <c r="BI146"/>
  <c r="BK146"/>
  <c r="J148"/>
  <c r="P148"/>
  <c r="R148"/>
  <c r="T148"/>
  <c r="BE148"/>
  <c r="BF148"/>
  <c r="BG148"/>
  <c r="BH148"/>
  <c r="BI148"/>
  <c r="BK148"/>
  <c r="J151"/>
  <c r="P151"/>
  <c r="P150" s="1"/>
  <c r="R151"/>
  <c r="R150" s="1"/>
  <c r="T151"/>
  <c r="T150" s="1"/>
  <c r="BE151"/>
  <c r="BF151"/>
  <c r="BG151"/>
  <c r="BH151"/>
  <c r="BI151"/>
  <c r="BK151"/>
  <c r="BK150" s="1"/>
  <c r="J150" s="1"/>
  <c r="J61" s="1"/>
  <c r="J154"/>
  <c r="P154"/>
  <c r="R154"/>
  <c r="R153" s="1"/>
  <c r="T154"/>
  <c r="T153" s="1"/>
  <c r="BE154"/>
  <c r="BF154"/>
  <c r="BG154"/>
  <c r="BH154"/>
  <c r="BI154"/>
  <c r="BK154"/>
  <c r="J155"/>
  <c r="BE155" s="1"/>
  <c r="P155"/>
  <c r="P153"/>
  <c r="R155"/>
  <c r="T155"/>
  <c r="BF155"/>
  <c r="BG155"/>
  <c r="BH155"/>
  <c r="BI155"/>
  <c r="BK155"/>
  <c r="BK153" s="1"/>
  <c r="J153" s="1"/>
  <c r="J62" s="1"/>
  <c r="J158"/>
  <c r="P158"/>
  <c r="P157"/>
  <c r="P156" s="1"/>
  <c r="R158"/>
  <c r="R157" s="1"/>
  <c r="R156" s="1"/>
  <c r="T158"/>
  <c r="T157" s="1"/>
  <c r="T156" s="1"/>
  <c r="BE158"/>
  <c r="BF158"/>
  <c r="BG158"/>
  <c r="BH158"/>
  <c r="BI158"/>
  <c r="BK158"/>
  <c r="BK157"/>
  <c r="L41" i="1"/>
  <c r="L42"/>
  <c r="L44"/>
  <c r="AM44"/>
  <c r="L46"/>
  <c r="AM46"/>
  <c r="L47"/>
  <c r="AS51"/>
  <c r="AX52"/>
  <c r="AY52"/>
  <c r="J157" i="2"/>
  <c r="J64"/>
  <c r="BK156"/>
  <c r="J156"/>
  <c r="J63" s="1"/>
  <c r="F29"/>
  <c r="BA52" i="1" s="1"/>
  <c r="BA51" s="1"/>
  <c r="AW51" l="1"/>
  <c r="AK27" s="1"/>
  <c r="W27"/>
  <c r="AX51"/>
  <c r="W28"/>
  <c r="J84" i="2"/>
  <c r="J54" s="1"/>
  <c r="BK83"/>
  <c r="J28"/>
  <c r="AV52" i="1" s="1"/>
  <c r="AT52" s="1"/>
  <c r="F28" i="2"/>
  <c r="AZ52" i="1" s="1"/>
  <c r="AZ51" s="1"/>
  <c r="R83" i="2"/>
  <c r="R82" s="1"/>
  <c r="P83"/>
  <c r="P82" s="1"/>
  <c r="AU52" i="1" s="1"/>
  <c r="AU51" s="1"/>
  <c r="T83" i="2"/>
  <c r="T82" s="1"/>
  <c r="W29" i="1"/>
  <c r="AY51"/>
  <c r="AV51"/>
  <c r="W26"/>
  <c r="F79" i="2"/>
  <c r="BK82" l="1"/>
  <c r="J82" s="1"/>
  <c r="J83"/>
  <c r="J53" s="1"/>
  <c r="AK26" i="1"/>
  <c r="AT51"/>
  <c r="J25" i="2" l="1"/>
  <c r="J52"/>
  <c r="J34" l="1"/>
  <c r="AG52" i="1"/>
  <c r="AG51" l="1"/>
  <c r="AN52"/>
  <c r="AK23" l="1"/>
  <c r="AK32" s="1"/>
  <c r="AN51"/>
</calcChain>
</file>

<file path=xl/sharedStrings.xml><?xml version="1.0" encoding="utf-8"?>
<sst xmlns="http://schemas.openxmlformats.org/spreadsheetml/2006/main" count="870" uniqueCount="288">
  <si>
    <t>Export VZ</t>
  </si>
  <si>
    <t>List obsahuje:</t>
  </si>
  <si>
    <t>3.0</t>
  </si>
  <si>
    <t>ZAMOK</t>
  </si>
  <si>
    <t>False</t>
  </si>
  <si>
    <t>{7D584258-E177-439F-B4CA-EA5D9E603D57}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</si>
  <si>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</si>
  <si>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</si>
  <si>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</si>
  <si>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</si>
  <si>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</si>
  <si>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</si>
  <si>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</si>
  <si>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</si>
  <si>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26_2016K</t>
  </si>
  <si>
    <t>Měnit lze pouze buňky se žlutým podbarvením!
1) v Rekapitulaci stavby vyplňte údaje o Uchazeči (přenesou se do ostatních sestav i v jiných listech)
2) na vybraných listech vyplňte v sestavě Soupis prací ceny u položek
Podrobnosti k vyplnění naleznete na poslední záložce s Pokyny pro vyplnění</t>
  </si>
  <si>
    <t>Stavba:</t>
  </si>
  <si>
    <t>OPRAVA PROPUSTKU</t>
  </si>
  <si>
    <t>0,1</t>
  </si>
  <si>
    <t>KSO:</t>
  </si>
  <si>
    <t>CC-CZ:</t>
  </si>
  <si>
    <t>1</t>
  </si>
  <si>
    <t>Místo:</t>
  </si>
  <si>
    <t>ve Žďáru u Staré Paky</t>
  </si>
  <si>
    <t>Datum:</t>
  </si>
  <si>
    <t>07.01.2016</t>
  </si>
  <si>
    <t>10</t>
  </si>
  <si>
    <t>100</t>
  </si>
  <si>
    <t>Zadavatel:</t>
  </si>
  <si>
    <t>IČ:</t>
  </si>
  <si>
    <t>OBEC LEVÍNSKÁ OLEŠNICE, Levínská Olešnice 94</t>
  </si>
  <si>
    <t>DIČ:</t>
  </si>
  <si>
    <t>Uchazeč:</t>
  </si>
  <si>
    <t>Vyplň údaj</t>
  </si>
  <si>
    <t>Projektant:</t>
  </si>
  <si>
    <t>867 25 521</t>
  </si>
  <si>
    <t>Ing. Jan KORDA, ČKAIT 0501076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</si>
  <si>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</si>
  <si>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</si>
  <si>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</si>
  <si>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</si>
  <si>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</si>
  <si>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</si>
  <si>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</si>
  <si>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</si>
  <si>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</si>
  <si>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</si>
  <si>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</si>
  <si>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</si>
  <si>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</si>
  <si>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</si>
  <si>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</si>
  <si>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</si>
  <si>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</si>
  <si>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</si>
  <si>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</si>
  <si>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</si>
  <si>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</si>
  <si>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</si>
  <si>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</si>
  <si>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</si>
  <si>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</si>
  <si>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</si>
  <si>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</si>
  <si>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</si>
  <si>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</si>
  <si>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</si>
  <si>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</si>
  <si>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</si>
  <si>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</si>
  <si>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</si>
  <si>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stavby celkem</t>
  </si>
  <si>
    <t>D</t>
  </si>
  <si>
    <t>0</t>
  </si>
  <si>
    <t>IMPORT</t>
  </si>
  <si>
    <t>{00000000-0000-0000-0000-000000000000}</t>
  </si>
  <si>
    <t>STA</t>
  </si>
  <si>
    <t>###NOINSERT###</t>
  </si>
  <si>
    <t>Zpět na list:</t>
  </si>
  <si>
    <t>2</t>
  </si>
  <si>
    <t>KRYCÍ LIST SOUPISU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</si>
  <si>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</si>
  <si>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</si>
  <si>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</si>
  <si>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</si>
  <si>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</si>
  <si>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</si>
  <si>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</si>
  <si>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</si>
  <si>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</si>
  <si>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</si>
  <si>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</si>
  <si>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</si>
  <si>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</si>
  <si>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</si>
  <si>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 xml:space="preserve">    OST - Ostatní</t>
  </si>
  <si>
    <t>VRN - Vedlejší rozpočtové náklady</t>
  </si>
  <si>
    <t xml:space="preserve">    VRN6 - Územní vlivy</t>
  </si>
  <si>
    <t>SOUPIS PRACÍ</t>
  </si>
  <si>
    <t>PČ</t>
  </si>
  <si>
    <t>Popis</t>
  </si>
  <si>
    <t>MJ</t>
  </si>
  <si>
    <t>Množství</t>
  </si>
  <si>
    <t>J.cena [CZK]</t>
  </si>
  <si>
    <t>Cena celkem
[CZK]</t>
  </si>
  <si>
    <t>Cenová soustava</t>
  </si>
  <si>
    <t>Poznámka</t>
  </si>
  <si>
    <t>J. Nh [h]</t>
  </si>
  <si>
    <t>Nh celkem [h]</t>
  </si>
  <si>
    <t>J. hmotnost
[t]</t>
  </si>
  <si>
    <t>Hmotnost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</si>
  <si>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</si>
  <si>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</si>
  <si>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</si>
  <si>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</si>
  <si>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</si>
  <si>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</si>
  <si>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</si>
  <si>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113107131</t>
  </si>
  <si>
    <t>Odstranění podkladu pl do 50 m2 z betonu prostého tl 150 mm</t>
  </si>
  <si>
    <t>m2</t>
  </si>
  <si>
    <t>CS ÚRS 2015 02</t>
  </si>
  <si>
    <t>4</t>
  </si>
  <si>
    <t>-1547497889</t>
  </si>
  <si>
    <t>PP</t>
  </si>
  <si>
    <t>Odstranění podkladů nebo krytů s přemístěním hmot na skládku na vzdálenost do 3 m nebo s naložením na dopravní prostředek v ploše jednotlivě do 50 m2 z betonu prostého, o tl. vrstvy přes 100 do 150 mm</t>
  </si>
  <si>
    <t>VV</t>
  </si>
  <si>
    <t>1,2*3,8</t>
  </si>
  <si>
    <t>152922323</t>
  </si>
  <si>
    <t>Odstranění pažení z pražců hornina mokrá</t>
  </si>
  <si>
    <t>m3</t>
  </si>
  <si>
    <t>662793866</t>
  </si>
  <si>
    <t>Zajišťovací práce v tunelech při ražení v hornině mokré odstranění pažení za skružemi z pražců</t>
  </si>
  <si>
    <t>Zakládání</t>
  </si>
  <si>
    <t>3</t>
  </si>
  <si>
    <t>273313611</t>
  </si>
  <si>
    <t>Základové desky z betonu tř. C 16/20</t>
  </si>
  <si>
    <t>-26804030</t>
  </si>
  <si>
    <t>Základy z betonu prostého desky z betonu kamenem neprokládaného tř. C 16/20</t>
  </si>
  <si>
    <t>0,1*1*5</t>
  </si>
  <si>
    <t>273321511</t>
  </si>
  <si>
    <t>Základové desky ze ŽB tř. C 25/30</t>
  </si>
  <si>
    <t>-1984309621</t>
  </si>
  <si>
    <t>Základy z betonu železového (bez výztuže) desky z betonu bez zvláštních nároků na vliv prostředí (X0, XC) tř. C 25/30</t>
  </si>
  <si>
    <t>0,15*1,2*2,6</t>
  </si>
  <si>
    <t>5</t>
  </si>
  <si>
    <t>273361821</t>
  </si>
  <si>
    <t>Výztuž základových desek betonářskou ocelí 10 505 (R)</t>
  </si>
  <si>
    <t>t</t>
  </si>
  <si>
    <t>793417439</t>
  </si>
  <si>
    <t>Výztuž základů desek z betonářské oceli 10 505 (R) nebo BSt 500</t>
  </si>
  <si>
    <t>0,468*0,15</t>
  </si>
  <si>
    <t>6</t>
  </si>
  <si>
    <t>274313811</t>
  </si>
  <si>
    <t>Základové pásy z betonu tř. C 25/30</t>
  </si>
  <si>
    <t>-2040878546</t>
  </si>
  <si>
    <t>Základy z betonu prostého pasy betonu kamenem neprokládaného tř. C 25/30</t>
  </si>
  <si>
    <t>0,3*0,6*0,5</t>
  </si>
  <si>
    <t>7</t>
  </si>
  <si>
    <t>279113134</t>
  </si>
  <si>
    <t>Základová zeď tl do 300 mm z tvárnic ztraceného bednění včetně výplně z betonu tř. C 16/20</t>
  </si>
  <si>
    <t>89568557</t>
  </si>
  <si>
    <t>Základové zdi z tvárnic ztraceného bednění včetně výplně z betonu bez zvláštních nároků na vliv prostředí (X0, XC) třídy C 16/20, tloušťky zdiva přes 250 do 300 mm</t>
  </si>
  <si>
    <t>1,15*2,6</t>
  </si>
  <si>
    <t>8</t>
  </si>
  <si>
    <t>279361821</t>
  </si>
  <si>
    <t>Výztuž základových zdí nosných betonářskou ocelí 10 505</t>
  </si>
  <si>
    <t>84313739</t>
  </si>
  <si>
    <t>Výztuž základových zdí nosných svislých nebo odkloněných od svislice, rovinných nebo oblých, deskových nebo žebrových, včetně výztuže jejich žeber z betonářské oceli 10 505 (R) nebo BSt 500</t>
  </si>
  <si>
    <t>2,99*0,01</t>
  </si>
  <si>
    <t>Svislé a kompletní konstrukce</t>
  </si>
  <si>
    <t>9</t>
  </si>
  <si>
    <t>348278401</t>
  </si>
  <si>
    <t>Plotová stříška 270x390 mm betonová</t>
  </si>
  <si>
    <t>kus</t>
  </si>
  <si>
    <t>874046048</t>
  </si>
  <si>
    <t>Ploty z cihel a tvárnic nepálených vápenopískových (KM BETA) ukončovací prvky betonové na maltu cementovou stříška 270x390 mm</t>
  </si>
  <si>
    <t>2,6/0,27</t>
  </si>
  <si>
    <t>Vodorovné konstrukce</t>
  </si>
  <si>
    <t>462511161</t>
  </si>
  <si>
    <t>Zához z lomového kamene tříděného hmotnost kamenů do 80 kg bez výplně</t>
  </si>
  <si>
    <t>1039044199</t>
  </si>
  <si>
    <t>Zához z lomového kamene neupraveného provedený ze břehu nebo z lešení, do sucha nebo do vody tříděného, hmotnost jednotlivých kamenů do 80 kg bez výplně mezer</t>
  </si>
  <si>
    <t>0,5*1,1*0,2</t>
  </si>
  <si>
    <t>Komunikace pozemní</t>
  </si>
  <si>
    <t>11</t>
  </si>
  <si>
    <t>564811111</t>
  </si>
  <si>
    <t>Výsivka tl 50 mm</t>
  </si>
  <si>
    <t>-1358392648</t>
  </si>
  <si>
    <t>Podklad ze štěrkodrti ŠD s rozprostřením a zhutněním, po zhutnění tl. 50 mm</t>
  </si>
  <si>
    <t>1,4*3</t>
  </si>
  <si>
    <t>12</t>
  </si>
  <si>
    <t>564871116</t>
  </si>
  <si>
    <t>Podklad ze štěrkodrtě ŠD tl. 300 mm</t>
  </si>
  <si>
    <t>-1714247139</t>
  </si>
  <si>
    <t>Podklad ze štěrkodrti ŠD s rozprostřením a zhutněním, po zhutnění tl. 300 mm</t>
  </si>
  <si>
    <t>13</t>
  </si>
  <si>
    <t>597161111</t>
  </si>
  <si>
    <t>Kamenná dlažba do lože z betonu tl 100 mm z lomového kamene</t>
  </si>
  <si>
    <t>44054535</t>
  </si>
  <si>
    <t>Rigol dlážděný do lože z betonu prostého tl. 100 mm, s vyplněním a zatřením spár cementovou maltou z lomového kamene tl. do 250 mm</t>
  </si>
  <si>
    <t>Ostatní konstrukce a práce, bourání</t>
  </si>
  <si>
    <t>14</t>
  </si>
  <si>
    <t>919441211</t>
  </si>
  <si>
    <t>Čelo propustku z lomového kamene pro propustek z trub DN 300 až 500</t>
  </si>
  <si>
    <t>-129992983</t>
  </si>
  <si>
    <t>Čelo propustku ze zdiva z lomového kamene, pro propustek z trub DN 300 až 500 mm</t>
  </si>
  <si>
    <t>919535555</t>
  </si>
  <si>
    <t>Obetonování trubního propustku betonem prostým</t>
  </si>
  <si>
    <t>-1746991925</t>
  </si>
  <si>
    <t>Obetonování trubního propustku betonem prostým tř. C 12/15</t>
  </si>
  <si>
    <t>5*(0,7+0,7+0,5)*0,2</t>
  </si>
  <si>
    <t>16</t>
  </si>
  <si>
    <t>919551113</t>
  </si>
  <si>
    <t>Zřízení propustku z trub plastových PE rýhovaných se spojkami nebo s hrdlem DN 500 mm</t>
  </si>
  <si>
    <t>m</t>
  </si>
  <si>
    <t>1343333401</t>
  </si>
  <si>
    <t>Zřízení propustku z trub plastových polyetylenových rýhovaných (např. typ Pecor Optima) se spojkami nebo s hrdlem DN 500 mm</t>
  </si>
  <si>
    <t>17</t>
  </si>
  <si>
    <t>M</t>
  </si>
  <si>
    <t>286147380</t>
  </si>
  <si>
    <t>trubka kanalizační žebrovaná ULTRA RIB 2 DIN (PP) vnitřní průměr 500mm, dl. 5m</t>
  </si>
  <si>
    <t>508164865</t>
  </si>
  <si>
    <t>Trubky z polypropylénu a kombinované potrubí kanalizační žebrované PP trubky kanalizační žebrované ULTRA RIB 2 DIN (PP) DIN 16961 , včetně těsnícího kroužku vnější/vnitřní průměr 560/500 mm, dl. 5 m</t>
  </si>
  <si>
    <t>1*1,015 'Přepočtené koeficientem množství</t>
  </si>
  <si>
    <t>18</t>
  </si>
  <si>
    <t>966008112</t>
  </si>
  <si>
    <t>Bourání trubního propustku do DN 500</t>
  </si>
  <si>
    <t>-2124415816</t>
  </si>
  <si>
    <t>Bourání trubního propustku s odklizením a uložením vybouraného materiálu na skládku na vzdálenost do 3 m nebo s naložením na dopravní prostředek z trub DN přes 300 do 500 mm</t>
  </si>
  <si>
    <t>997</t>
  </si>
  <si>
    <t>Přesun sutě</t>
  </si>
  <si>
    <t>19</t>
  </si>
  <si>
    <t>997221551</t>
  </si>
  <si>
    <t>Vodorovná doprava suti ze sypkých materiálů do 1 km</t>
  </si>
  <si>
    <t>-532449775</t>
  </si>
  <si>
    <t>Vodorovná doprava suti bez naložení, ale se složením a s hrubým urovnáním ze sypkých materiálů, na vzdálenost do 1 km</t>
  </si>
  <si>
    <t>20</t>
  </si>
  <si>
    <t>997221559</t>
  </si>
  <si>
    <t>Příplatek ZKD 1 km u vodorovné dopravy suti ze sypkých materiálů</t>
  </si>
  <si>
    <t>1108637836</t>
  </si>
  <si>
    <t>Vodorovná doprava suti bez naložení, ale se složením a s hrubým urovnáním Příplatek k ceně za každý další i započatý 1 km přes 1 km</t>
  </si>
  <si>
    <t>3,85*4 'Přepočtené koeficientem množství</t>
  </si>
  <si>
    <t>997221612</t>
  </si>
  <si>
    <t>Nakládání vybouraných hmot na dopravní prostředky pro vodorovnou dopravu</t>
  </si>
  <si>
    <t>2121592528</t>
  </si>
  <si>
    <t>Nakládání na dopravní prostředky pro vodorovnou dopravu vybouraných hmot</t>
  </si>
  <si>
    <t>22</t>
  </si>
  <si>
    <t>997221815</t>
  </si>
  <si>
    <t>Poplatek za uložení betonového odpadu na skládce (skládkovné), pražce</t>
  </si>
  <si>
    <t>-92742988</t>
  </si>
  <si>
    <t>Poplatek za uložení stavebního odpadu na skládce (skládkovné) betonového</t>
  </si>
  <si>
    <t>998</t>
  </si>
  <si>
    <t>Přesun hmot</t>
  </si>
  <si>
    <t>23</t>
  </si>
  <si>
    <t>998225111</t>
  </si>
  <si>
    <t>Přesun hmot pro pozemní komunikace s krytem z kamene, monolitickým betonovým nebo živičným</t>
  </si>
  <si>
    <t>889650462</t>
  </si>
  <si>
    <t>Přesun hmot pro komunikace s krytem z kameniva, monolitickým betonovým nebo živičným dopravní vzdálenost do 200 m jakékoliv délky objektu</t>
  </si>
  <si>
    <t>OST</t>
  </si>
  <si>
    <t>Ostatní</t>
  </si>
  <si>
    <t>24</t>
  </si>
  <si>
    <t>OST000111</t>
  </si>
  <si>
    <t>Dočasné přeložení koryta vodoteče</t>
  </si>
  <si>
    <t>kompl</t>
  </si>
  <si>
    <t>512</t>
  </si>
  <si>
    <t>257633586</t>
  </si>
  <si>
    <t>25</t>
  </si>
  <si>
    <t>OST000112</t>
  </si>
  <si>
    <t>D + M trubkového zábradlí v 1100mm, dl. 2200mm, Pz</t>
  </si>
  <si>
    <t>-1057321659</t>
  </si>
  <si>
    <t>VRN</t>
  </si>
  <si>
    <t>Vedlejší rozpočtové náklady</t>
  </si>
  <si>
    <t>VRN6</t>
  </si>
  <si>
    <t>Územní vlivy</t>
  </si>
  <si>
    <t>26</t>
  </si>
  <si>
    <t>060001000</t>
  </si>
  <si>
    <t>%</t>
  </si>
  <si>
    <t>1024</t>
  </si>
  <si>
    <t>-862517614</t>
  </si>
  <si>
    <t>Základní rozdělení průvodních činností a nákladů územní vlivy</t>
  </si>
  <si>
    <t>1) Rekapitulace stavby</t>
  </si>
  <si>
    <t>2) Rekapitulace objektů stavby a soupisů prací</t>
  </si>
  <si>
    <t>/</t>
  </si>
  <si>
    <t>1) Krycí list soupisu</t>
  </si>
  <si>
    <t>2) Rekapitulace</t>
  </si>
  <si>
    <t>3) Soupis prací</t>
  </si>
  <si>
    <t>Rekapitulace stavby</t>
  </si>
</sst>
</file>

<file path=xl/styles.xml><?xml version="1.0" encoding="utf-8"?>
<styleSheet xmlns="http://schemas.openxmlformats.org/spreadsheetml/2006/main">
  <numFmts count="5">
    <numFmt numFmtId="164" formatCode="#,##0.00;\-#,##0.00"/>
    <numFmt numFmtId="165" formatCode="0.00%;\-0.00%"/>
    <numFmt numFmtId="166" formatCode="dd\.mm\.yyyy"/>
    <numFmt numFmtId="167" formatCode="#,##0.00000;\-#,##0.00000"/>
    <numFmt numFmtId="168" formatCode="#,##0.000;\-#,##0.000"/>
  </numFmts>
  <fonts count="35">
    <font>
      <sz val="8"/>
      <name val="Trebuchet MS"/>
      <charset val="238"/>
    </font>
    <font>
      <sz val="8"/>
      <color indexed="43"/>
      <name val="Trebuchet MS"/>
      <charset val="238"/>
    </font>
    <font>
      <b/>
      <sz val="16"/>
      <name val="Trebuchet MS"/>
      <charset val="238"/>
    </font>
    <font>
      <sz val="8"/>
      <color indexed="48"/>
      <name val="Trebuchet MS"/>
      <charset val="238"/>
    </font>
    <font>
      <b/>
      <sz val="12"/>
      <color indexed="55"/>
      <name val="Trebuchet MS"/>
      <charset val="238"/>
    </font>
    <font>
      <sz val="9"/>
      <color indexed="55"/>
      <name val="Trebuchet MS"/>
      <charset val="238"/>
    </font>
    <font>
      <sz val="9"/>
      <name val="Trebuchet MS"/>
      <charset val="238"/>
    </font>
    <font>
      <b/>
      <sz val="8"/>
      <color indexed="55"/>
      <name val="Trebuchet MS"/>
      <charset val="238"/>
    </font>
    <font>
      <b/>
      <sz val="12"/>
      <name val="Trebuchet MS"/>
      <charset val="238"/>
    </font>
    <font>
      <b/>
      <sz val="10"/>
      <name val="Trebuchet MS"/>
      <charset val="238"/>
    </font>
    <font>
      <sz val="8"/>
      <color indexed="55"/>
      <name val="Trebuchet MS"/>
      <charset val="238"/>
    </font>
    <font>
      <b/>
      <sz val="9"/>
      <name val="Trebuchet MS"/>
      <charset val="238"/>
    </font>
    <font>
      <sz val="12"/>
      <color indexed="55"/>
      <name val="Trebuchet MS"/>
      <charset val="238"/>
    </font>
    <font>
      <b/>
      <sz val="12"/>
      <color indexed="16"/>
      <name val="Trebuchet MS"/>
      <charset val="238"/>
    </font>
    <font>
      <sz val="11"/>
      <name val="Trebuchet MS"/>
      <charset val="238"/>
    </font>
    <font>
      <b/>
      <sz val="11"/>
      <color indexed="56"/>
      <name val="Trebuchet MS"/>
      <charset val="238"/>
    </font>
    <font>
      <sz val="11"/>
      <color indexed="56"/>
      <name val="Trebuchet MS"/>
      <charset val="238"/>
    </font>
    <font>
      <b/>
      <sz val="11"/>
      <name val="Trebuchet MS"/>
      <charset val="238"/>
    </font>
    <font>
      <sz val="11"/>
      <color indexed="55"/>
      <name val="Trebuchet MS"/>
      <charset val="238"/>
    </font>
    <font>
      <sz val="12"/>
      <name val="Trebuchet MS"/>
      <charset val="238"/>
    </font>
    <font>
      <sz val="12"/>
      <color indexed="56"/>
      <name val="Trebuchet MS"/>
      <charset val="238"/>
    </font>
    <font>
      <sz val="10"/>
      <name val="Trebuchet MS"/>
      <charset val="238"/>
    </font>
    <font>
      <sz val="10"/>
      <color indexed="56"/>
      <name val="Trebuchet MS"/>
      <charset val="238"/>
    </font>
    <font>
      <sz val="8"/>
      <color indexed="16"/>
      <name val="Trebuchet MS"/>
      <charset val="238"/>
    </font>
    <font>
      <b/>
      <sz val="8"/>
      <name val="Trebuchet MS"/>
      <charset val="238"/>
    </font>
    <font>
      <sz val="8"/>
      <color indexed="56"/>
      <name val="Trebuchet MS"/>
      <charset val="238"/>
    </font>
    <font>
      <sz val="7"/>
      <color indexed="55"/>
      <name val="Trebuchet MS"/>
      <charset val="238"/>
    </font>
    <font>
      <sz val="7"/>
      <name val="Trebuchet MS"/>
      <charset val="238"/>
    </font>
    <font>
      <sz val="8"/>
      <color indexed="63"/>
      <name val="Trebuchet MS"/>
      <charset val="238"/>
    </font>
    <font>
      <i/>
      <sz val="8"/>
      <color indexed="12"/>
      <name val="Trebuchet MS"/>
      <charset val="238"/>
    </font>
    <font>
      <sz val="10"/>
      <name val="Trebuchet MS"/>
      <family val="2"/>
      <charset val="238"/>
    </font>
    <font>
      <sz val="10"/>
      <color indexed="16"/>
      <name val="Trebuchet MS"/>
      <family val="2"/>
      <charset val="238"/>
    </font>
    <font>
      <u/>
      <sz val="8"/>
      <color theme="10"/>
      <name val="Trebuchet MS"/>
      <charset val="238"/>
    </font>
    <font>
      <sz val="18"/>
      <color theme="10"/>
      <name val="Wingdings 2"/>
      <family val="1"/>
      <charset val="2"/>
    </font>
    <font>
      <u/>
      <sz val="10"/>
      <color theme="10"/>
      <name val="Trebuchet M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/>
      <right style="thin">
        <color indexed="8"/>
      </right>
      <top style="hair">
        <color indexed="55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</borders>
  <cellStyleXfs count="2">
    <xf numFmtId="0" fontId="0" fillId="0" borderId="0" applyAlignment="0">
      <alignment vertical="top" wrapText="1"/>
      <protection locked="0"/>
    </xf>
    <xf numFmtId="0" fontId="32" fillId="0" borderId="0" applyNumberFormat="0" applyFill="0" applyBorder="0" applyAlignment="0" applyProtection="0">
      <alignment vertical="top" wrapText="1"/>
      <protection locked="0"/>
    </xf>
  </cellStyleXfs>
  <cellXfs count="226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0" fillId="2" borderId="0" xfId="0" applyFill="1" applyAlignment="1">
      <alignment horizontal="left" vertical="top"/>
      <protection locked="0"/>
    </xf>
    <xf numFmtId="0" fontId="1" fillId="2" borderId="0" xfId="0" applyFont="1" applyFill="1" applyAlignment="1">
      <alignment horizontal="left" vertical="center"/>
      <protection locked="0"/>
    </xf>
    <xf numFmtId="0" fontId="0" fillId="2" borderId="0" xfId="0" applyFont="1" applyFill="1" applyAlignment="1">
      <alignment horizontal="left" vertical="top"/>
      <protection locked="0"/>
    </xf>
    <xf numFmtId="0" fontId="0" fillId="0" borderId="0" xfId="0" applyFont="1" applyAlignment="1">
      <alignment horizontal="left" vertical="center"/>
      <protection locked="0"/>
    </xf>
    <xf numFmtId="0" fontId="0" fillId="0" borderId="1" xfId="0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4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0" fillId="0" borderId="5" xfId="0" applyBorder="1" applyAlignment="1" applyProtection="1">
      <alignment horizontal="left" vertical="top"/>
    </xf>
    <xf numFmtId="0" fontId="3" fillId="0" borderId="0" xfId="0" applyFont="1" applyAlignment="1">
      <alignment horizontal="left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5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0" fontId="6" fillId="3" borderId="0" xfId="0" applyFont="1" applyFill="1" applyAlignment="1">
      <alignment horizontal="left" vertical="center"/>
      <protection locked="0"/>
    </xf>
    <xf numFmtId="49" fontId="6" fillId="3" borderId="0" xfId="0" applyNumberFormat="1" applyFont="1" applyFill="1" applyAlignment="1">
      <alignment horizontal="left" vertical="top"/>
      <protection locked="0"/>
    </xf>
    <xf numFmtId="0" fontId="0" fillId="0" borderId="6" xfId="0" applyBorder="1" applyAlignment="1" applyProtection="1">
      <alignment horizontal="left" vertical="top"/>
    </xf>
    <xf numFmtId="0" fontId="0" fillId="0" borderId="4" xfId="0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10" fillId="0" borderId="0" xfId="0" applyFont="1" applyAlignment="1" applyProtection="1">
      <alignment horizontal="right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0" fillId="4" borderId="0" xfId="0" applyFill="1" applyAlignment="1" applyProtection="1">
      <alignment horizontal="left" vertical="center"/>
    </xf>
    <xf numFmtId="0" fontId="8" fillId="4" borderId="8" xfId="0" applyFont="1" applyFill="1" applyBorder="1" applyAlignment="1" applyProtection="1">
      <alignment horizontal="left" vertical="center"/>
    </xf>
    <xf numFmtId="0" fontId="0" fillId="4" borderId="9" xfId="0" applyFill="1" applyBorder="1" applyAlignment="1" applyProtection="1">
      <alignment horizontal="left" vertical="center"/>
    </xf>
    <xf numFmtId="0" fontId="8" fillId="4" borderId="9" xfId="0" applyFont="1" applyFill="1" applyBorder="1" applyAlignment="1" applyProtection="1">
      <alignment horizontal="center" vertical="center"/>
    </xf>
    <xf numFmtId="164" fontId="8" fillId="4" borderId="9" xfId="0" applyNumberFormat="1" applyFont="1" applyFill="1" applyBorder="1" applyAlignment="1" applyProtection="1">
      <alignment horizontal="right" vertical="center"/>
    </xf>
    <xf numFmtId="0" fontId="0" fillId="4" borderId="5" xfId="0" applyFill="1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  <protection locked="0"/>
    </xf>
    <xf numFmtId="0" fontId="6" fillId="0" borderId="0" xfId="0" applyFont="1" applyAlignment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</xf>
    <xf numFmtId="0" fontId="6" fillId="0" borderId="4" xfId="0" applyFont="1" applyBorder="1" applyAlignment="1">
      <alignment horizontal="left" vertical="center"/>
      <protection locked="0"/>
    </xf>
    <xf numFmtId="0" fontId="8" fillId="0" borderId="0" xfId="0" applyFont="1" applyAlignment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4" xfId="0" applyFont="1" applyBorder="1" applyAlignment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</xf>
    <xf numFmtId="166" fontId="6" fillId="0" borderId="0" xfId="0" applyNumberFormat="1" applyFont="1" applyAlignment="1" applyProtection="1">
      <alignment horizontal="left" vertical="top"/>
    </xf>
    <xf numFmtId="0" fontId="0" fillId="0" borderId="13" xfId="0" applyBorder="1" applyAlignment="1">
      <alignment horizontal="left" vertical="center"/>
      <protection locked="0"/>
    </xf>
    <xf numFmtId="0" fontId="0" fillId="0" borderId="14" xfId="0" applyBorder="1" applyAlignment="1">
      <alignment horizontal="left" vertical="center"/>
      <protection locked="0"/>
    </xf>
    <xf numFmtId="0" fontId="0" fillId="0" borderId="15" xfId="0" applyBorder="1" applyAlignment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6" fillId="4" borderId="17" xfId="0" applyFont="1" applyFill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left" vertical="center"/>
    </xf>
    <xf numFmtId="0" fontId="0" fillId="0" borderId="14" xfId="0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164" fontId="13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164" fontId="12" fillId="0" borderId="16" xfId="0" applyNumberFormat="1" applyFont="1" applyBorder="1" applyAlignment="1" applyProtection="1">
      <alignment horizontal="right" vertical="center"/>
    </xf>
    <xf numFmtId="164" fontId="12" fillId="0" borderId="0" xfId="0" applyNumberFormat="1" applyFont="1" applyAlignment="1" applyProtection="1">
      <alignment horizontal="right" vertical="center"/>
    </xf>
    <xf numFmtId="167" fontId="12" fillId="0" borderId="0" xfId="0" applyNumberFormat="1" applyFont="1" applyAlignment="1" applyProtection="1">
      <alignment horizontal="right" vertical="center"/>
    </xf>
    <xf numFmtId="164" fontId="12" fillId="0" borderId="15" xfId="0" applyNumberFormat="1" applyFont="1" applyBorder="1" applyAlignment="1" applyProtection="1">
      <alignment horizontal="right" vertical="center"/>
    </xf>
    <xf numFmtId="0" fontId="14" fillId="0" borderId="0" xfId="0" applyFont="1" applyAlignment="1">
      <alignment horizontal="left" vertical="center"/>
      <protection locked="0"/>
    </xf>
    <xf numFmtId="0" fontId="14" fillId="0" borderId="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center" vertical="center"/>
    </xf>
    <xf numFmtId="0" fontId="14" fillId="0" borderId="4" xfId="0" applyFont="1" applyBorder="1" applyAlignment="1">
      <alignment horizontal="left" vertical="center"/>
      <protection locked="0"/>
    </xf>
    <xf numFmtId="164" fontId="18" fillId="0" borderId="22" xfId="0" applyNumberFormat="1" applyFont="1" applyBorder="1" applyAlignment="1" applyProtection="1">
      <alignment horizontal="right" vertical="center"/>
    </xf>
    <xf numFmtId="164" fontId="18" fillId="0" borderId="23" xfId="0" applyNumberFormat="1" applyFont="1" applyBorder="1" applyAlignment="1" applyProtection="1">
      <alignment horizontal="right" vertical="center"/>
    </xf>
    <xf numFmtId="167" fontId="18" fillId="0" borderId="23" xfId="0" applyNumberFormat="1" applyFont="1" applyBorder="1" applyAlignment="1" applyProtection="1">
      <alignment horizontal="right" vertical="center"/>
    </xf>
    <xf numFmtId="164" fontId="18" fillId="0" borderId="24" xfId="0" applyNumberFormat="1" applyFont="1" applyBorder="1" applyAlignment="1" applyProtection="1">
      <alignment horizontal="right" vertical="center"/>
    </xf>
    <xf numFmtId="0" fontId="0" fillId="0" borderId="2" xfId="0" applyBorder="1" applyAlignment="1">
      <alignment horizontal="left" vertical="top"/>
      <protection locked="0"/>
    </xf>
    <xf numFmtId="0" fontId="5" fillId="0" borderId="0" xfId="0" applyFont="1" applyAlignment="1">
      <alignment horizontal="left" vertical="center"/>
      <protection locked="0"/>
    </xf>
    <xf numFmtId="0" fontId="0" fillId="0" borderId="0" xfId="0" applyFont="1" applyAlignment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25" xfId="0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>
      <alignment horizontal="right" vertical="center"/>
      <protection locked="0"/>
    </xf>
    <xf numFmtId="164" fontId="10" fillId="0" borderId="0" xfId="0" applyNumberFormat="1" applyFont="1" applyAlignment="1" applyProtection="1">
      <alignment horizontal="right" vertical="center"/>
    </xf>
    <xf numFmtId="165" fontId="10" fillId="0" borderId="0" xfId="0" applyNumberFormat="1" applyFont="1" applyAlignment="1">
      <alignment horizontal="right" vertical="center"/>
      <protection locked="0"/>
    </xf>
    <xf numFmtId="0" fontId="8" fillId="4" borderId="9" xfId="0" applyFont="1" applyFill="1" applyBorder="1" applyAlignment="1" applyProtection="1">
      <alignment horizontal="right" vertical="center"/>
    </xf>
    <xf numFmtId="0" fontId="0" fillId="4" borderId="9" xfId="0" applyFill="1" applyBorder="1" applyAlignment="1">
      <alignment horizontal="left" vertical="center"/>
      <protection locked="0"/>
    </xf>
    <xf numFmtId="0" fontId="0" fillId="4" borderId="26" xfId="0" applyFill="1" applyBorder="1" applyAlignment="1" applyProtection="1">
      <alignment horizontal="left" vertical="center"/>
    </xf>
    <xf numFmtId="0" fontId="0" fillId="0" borderId="11" xfId="0" applyBorder="1" applyAlignment="1">
      <alignment horizontal="left" vertical="center"/>
      <protection locked="0"/>
    </xf>
    <xf numFmtId="0" fontId="0" fillId="0" borderId="1" xfId="0" applyBorder="1" applyAlignment="1">
      <alignment horizontal="left" vertical="center"/>
      <protection locked="0"/>
    </xf>
    <xf numFmtId="0" fontId="0" fillId="0" borderId="2" xfId="0" applyBorder="1" applyAlignment="1">
      <alignment horizontal="left" vertical="center"/>
      <protection locked="0"/>
    </xf>
    <xf numFmtId="0" fontId="0" fillId="0" borderId="3" xfId="0" applyBorder="1" applyAlignment="1">
      <alignment horizontal="left" vertical="center"/>
      <protection locked="0"/>
    </xf>
    <xf numFmtId="0" fontId="6" fillId="4" borderId="0" xfId="0" applyFont="1" applyFill="1" applyAlignment="1" applyProtection="1">
      <alignment horizontal="left" vertical="center"/>
    </xf>
    <xf numFmtId="0" fontId="0" fillId="4" borderId="0" xfId="0" applyFill="1" applyAlignment="1">
      <alignment horizontal="left" vertical="center"/>
      <protection locked="0"/>
    </xf>
    <xf numFmtId="0" fontId="6" fillId="4" borderId="0" xfId="0" applyFont="1" applyFill="1" applyAlignment="1" applyProtection="1">
      <alignment horizontal="right" vertical="center"/>
    </xf>
    <xf numFmtId="0" fontId="19" fillId="0" borderId="0" xfId="0" applyFont="1" applyAlignment="1">
      <alignment horizontal="left" vertical="center"/>
      <protection locked="0"/>
    </xf>
    <xf numFmtId="0" fontId="20" fillId="0" borderId="4" xfId="0" applyFont="1" applyBorder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/>
    </xf>
    <xf numFmtId="0" fontId="20" fillId="0" borderId="23" xfId="0" applyFont="1" applyBorder="1" applyAlignment="1" applyProtection="1">
      <alignment horizontal="left" vertical="center"/>
    </xf>
    <xf numFmtId="0" fontId="20" fillId="0" borderId="23" xfId="0" applyFont="1" applyBorder="1" applyAlignment="1">
      <alignment horizontal="left" vertical="center"/>
      <protection locked="0"/>
    </xf>
    <xf numFmtId="164" fontId="20" fillId="0" borderId="23" xfId="0" applyNumberFormat="1" applyFont="1" applyBorder="1" applyAlignment="1" applyProtection="1">
      <alignment horizontal="right" vertical="center"/>
    </xf>
    <xf numFmtId="0" fontId="20" fillId="0" borderId="5" xfId="0" applyFont="1" applyBorder="1" applyAlignment="1" applyProtection="1">
      <alignment horizontal="left" vertical="center"/>
    </xf>
    <xf numFmtId="0" fontId="21" fillId="0" borderId="0" xfId="0" applyFont="1" applyAlignment="1">
      <alignment horizontal="left" vertical="center"/>
      <protection locked="0"/>
    </xf>
    <xf numFmtId="0" fontId="22" fillId="0" borderId="4" xfId="0" applyFont="1" applyBorder="1" applyAlignment="1" applyProtection="1">
      <alignment horizontal="left" vertical="center"/>
    </xf>
    <xf numFmtId="0" fontId="22" fillId="0" borderId="0" xfId="0" applyFont="1" applyAlignment="1" applyProtection="1">
      <alignment horizontal="left" vertical="center"/>
    </xf>
    <xf numFmtId="0" fontId="22" fillId="0" borderId="23" xfId="0" applyFont="1" applyBorder="1" applyAlignment="1" applyProtection="1">
      <alignment horizontal="left" vertical="center"/>
    </xf>
    <xf numFmtId="0" fontId="22" fillId="0" borderId="23" xfId="0" applyFont="1" applyBorder="1" applyAlignment="1">
      <alignment horizontal="left" vertical="center"/>
      <protection locked="0"/>
    </xf>
    <xf numFmtId="164" fontId="22" fillId="0" borderId="23" xfId="0" applyNumberFormat="1" applyFont="1" applyBorder="1" applyAlignment="1" applyProtection="1">
      <alignment horizontal="right" vertical="center"/>
    </xf>
    <xf numFmtId="0" fontId="22" fillId="0" borderId="5" xfId="0" applyFont="1" applyBorder="1" applyAlignment="1" applyProtection="1">
      <alignment horizontal="left" vertical="center"/>
    </xf>
    <xf numFmtId="0" fontId="0" fillId="0" borderId="0" xfId="0" applyFont="1" applyAlignment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</xf>
    <xf numFmtId="0" fontId="6" fillId="4" borderId="18" xfId="0" applyFont="1" applyFill="1" applyBorder="1" applyAlignment="1" applyProtection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  <protection locked="0"/>
    </xf>
    <xf numFmtId="164" fontId="13" fillId="0" borderId="0" xfId="0" applyNumberFormat="1" applyFont="1" applyAlignment="1" applyProtection="1">
      <alignment horizontal="right"/>
    </xf>
    <xf numFmtId="167" fontId="23" fillId="0" borderId="13" xfId="0" applyNumberFormat="1" applyFont="1" applyBorder="1" applyAlignment="1" applyProtection="1">
      <alignment horizontal="right"/>
    </xf>
    <xf numFmtId="167" fontId="23" fillId="0" borderId="14" xfId="0" applyNumberFormat="1" applyFont="1" applyBorder="1" applyAlignment="1" applyProtection="1">
      <alignment horizontal="right"/>
    </xf>
    <xf numFmtId="164" fontId="24" fillId="0" borderId="0" xfId="0" applyNumberFormat="1" applyFont="1" applyAlignment="1">
      <alignment horizontal="right" vertical="center"/>
      <protection locked="0"/>
    </xf>
    <xf numFmtId="0" fontId="0" fillId="0" borderId="0" xfId="0" applyFont="1" applyAlignment="1">
      <alignment horizontal="left"/>
      <protection locked="0"/>
    </xf>
    <xf numFmtId="0" fontId="25" fillId="0" borderId="4" xfId="0" applyFont="1" applyBorder="1" applyAlignment="1" applyProtection="1">
      <alignment horizontal="left"/>
    </xf>
    <xf numFmtId="0" fontId="25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left"/>
    </xf>
    <xf numFmtId="164" fontId="20" fillId="0" borderId="0" xfId="0" applyNumberFormat="1" applyFont="1" applyAlignment="1" applyProtection="1">
      <alignment horizontal="right"/>
    </xf>
    <xf numFmtId="0" fontId="25" fillId="0" borderId="4" xfId="0" applyFont="1" applyBorder="1" applyAlignment="1">
      <alignment horizontal="left"/>
      <protection locked="0"/>
    </xf>
    <xf numFmtId="0" fontId="25" fillId="0" borderId="16" xfId="0" applyFont="1" applyBorder="1" applyAlignment="1" applyProtection="1">
      <alignment horizontal="left"/>
    </xf>
    <xf numFmtId="167" fontId="25" fillId="0" borderId="0" xfId="0" applyNumberFormat="1" applyFont="1" applyAlignment="1" applyProtection="1">
      <alignment horizontal="right"/>
    </xf>
    <xf numFmtId="167" fontId="25" fillId="0" borderId="15" xfId="0" applyNumberFormat="1" applyFont="1" applyBorder="1" applyAlignment="1" applyProtection="1">
      <alignment horizontal="right"/>
    </xf>
    <xf numFmtId="0" fontId="25" fillId="0" borderId="0" xfId="0" applyFont="1" applyAlignment="1">
      <alignment horizontal="left"/>
      <protection locked="0"/>
    </xf>
    <xf numFmtId="164" fontId="25" fillId="0" borderId="0" xfId="0" applyNumberFormat="1" applyFont="1" applyAlignment="1">
      <alignment horizontal="right" vertical="center"/>
      <protection locked="0"/>
    </xf>
    <xf numFmtId="0" fontId="22" fillId="0" borderId="0" xfId="0" applyFont="1" applyAlignment="1" applyProtection="1">
      <alignment horizontal="left"/>
    </xf>
    <xf numFmtId="164" fontId="22" fillId="0" borderId="0" xfId="0" applyNumberFormat="1" applyFont="1" applyAlignment="1" applyProtection="1">
      <alignment horizontal="right"/>
    </xf>
    <xf numFmtId="0" fontId="0" fillId="0" borderId="27" xfId="0" applyFont="1" applyBorder="1" applyAlignment="1" applyProtection="1">
      <alignment horizontal="center" vertical="center"/>
    </xf>
    <xf numFmtId="49" fontId="0" fillId="0" borderId="27" xfId="0" applyNumberFormat="1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center" vertical="center" wrapText="1"/>
    </xf>
    <xf numFmtId="168" fontId="0" fillId="0" borderId="27" xfId="0" applyNumberFormat="1" applyFont="1" applyBorder="1" applyAlignment="1" applyProtection="1">
      <alignment horizontal="right" vertical="center"/>
    </xf>
    <xf numFmtId="164" fontId="0" fillId="3" borderId="27" xfId="0" applyNumberFormat="1" applyFont="1" applyFill="1" applyBorder="1" applyAlignment="1">
      <alignment horizontal="right" vertical="center"/>
      <protection locked="0"/>
    </xf>
    <xf numFmtId="164" fontId="0" fillId="0" borderId="27" xfId="0" applyNumberFormat="1" applyFont="1" applyBorder="1" applyAlignment="1" applyProtection="1">
      <alignment horizontal="right" vertical="center"/>
    </xf>
    <xf numFmtId="0" fontId="10" fillId="3" borderId="27" xfId="0" applyFont="1" applyFill="1" applyBorder="1" applyAlignment="1">
      <alignment horizontal="left" vertical="center" wrapText="1"/>
      <protection locked="0"/>
    </xf>
    <xf numFmtId="0" fontId="10" fillId="0" borderId="0" xfId="0" applyFont="1" applyAlignment="1" applyProtection="1">
      <alignment horizontal="center" vertical="center" wrapText="1"/>
    </xf>
    <xf numFmtId="167" fontId="10" fillId="0" borderId="0" xfId="0" applyNumberFormat="1" applyFont="1" applyAlignment="1" applyProtection="1">
      <alignment horizontal="right" vertical="center"/>
    </xf>
    <xf numFmtId="167" fontId="10" fillId="0" borderId="15" xfId="0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>
      <alignment horizontal="right" vertical="center"/>
      <protection locked="0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horizontal="left" vertical="center" wrapText="1"/>
    </xf>
    <xf numFmtId="0" fontId="28" fillId="0" borderId="4" xfId="0" applyFont="1" applyBorder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 wrapText="1"/>
    </xf>
    <xf numFmtId="168" fontId="28" fillId="0" borderId="0" xfId="0" applyNumberFormat="1" applyFont="1" applyAlignment="1" applyProtection="1">
      <alignment horizontal="right" vertical="center"/>
    </xf>
    <xf numFmtId="0" fontId="28" fillId="0" borderId="4" xfId="0" applyFont="1" applyBorder="1" applyAlignment="1">
      <alignment horizontal="left" vertical="center"/>
      <protection locked="0"/>
    </xf>
    <xf numFmtId="0" fontId="28" fillId="0" borderId="16" xfId="0" applyFont="1" applyBorder="1" applyAlignment="1" applyProtection="1">
      <alignment horizontal="left" vertical="center"/>
    </xf>
    <xf numFmtId="0" fontId="28" fillId="0" borderId="15" xfId="0" applyFont="1" applyBorder="1" applyAlignment="1" applyProtection="1">
      <alignment horizontal="left" vertical="center"/>
    </xf>
    <xf numFmtId="0" fontId="28" fillId="0" borderId="0" xfId="0" applyFont="1" applyAlignment="1">
      <alignment horizontal="left" vertical="center"/>
      <protection locked="0"/>
    </xf>
    <xf numFmtId="0" fontId="29" fillId="0" borderId="27" xfId="0" applyFont="1" applyBorder="1" applyAlignment="1" applyProtection="1">
      <alignment horizontal="center" vertical="center"/>
    </xf>
    <xf numFmtId="49" fontId="29" fillId="0" borderId="27" xfId="0" applyNumberFormat="1" applyFont="1" applyBorder="1" applyAlignment="1" applyProtection="1">
      <alignment horizontal="left" vertical="center" wrapText="1"/>
    </xf>
    <xf numFmtId="0" fontId="29" fillId="0" borderId="27" xfId="0" applyFont="1" applyBorder="1" applyAlignment="1" applyProtection="1">
      <alignment horizontal="left" vertical="center" wrapText="1"/>
    </xf>
    <xf numFmtId="0" fontId="29" fillId="0" borderId="27" xfId="0" applyFont="1" applyBorder="1" applyAlignment="1" applyProtection="1">
      <alignment horizontal="center" vertical="center" wrapText="1"/>
    </xf>
    <xf numFmtId="168" fontId="29" fillId="0" borderId="27" xfId="0" applyNumberFormat="1" applyFont="1" applyBorder="1" applyAlignment="1" applyProtection="1">
      <alignment horizontal="right" vertical="center"/>
    </xf>
    <xf numFmtId="164" fontId="29" fillId="3" borderId="27" xfId="0" applyNumberFormat="1" applyFont="1" applyFill="1" applyBorder="1" applyAlignment="1">
      <alignment horizontal="right" vertical="center"/>
      <protection locked="0"/>
    </xf>
    <xf numFmtId="164" fontId="29" fillId="0" borderId="27" xfId="0" applyNumberFormat="1" applyFont="1" applyBorder="1" applyAlignment="1" applyProtection="1">
      <alignment horizontal="right" vertical="center"/>
    </xf>
    <xf numFmtId="0" fontId="29" fillId="0" borderId="4" xfId="0" applyFont="1" applyBorder="1" applyAlignment="1">
      <alignment horizontal="left" vertical="center"/>
      <protection locked="0"/>
    </xf>
    <xf numFmtId="0" fontId="29" fillId="3" borderId="27" xfId="0" applyFont="1" applyFill="1" applyBorder="1" applyAlignment="1">
      <alignment horizontal="left" vertical="center" wrapText="1"/>
      <protection locked="0"/>
    </xf>
    <xf numFmtId="0" fontId="29" fillId="0" borderId="0" xfId="0" applyFont="1" applyAlignment="1" applyProtection="1">
      <alignment horizontal="center" vertical="center" wrapText="1"/>
    </xf>
    <xf numFmtId="168" fontId="0" fillId="3" borderId="27" xfId="0" applyNumberFormat="1" applyFont="1" applyFill="1" applyBorder="1" applyAlignment="1">
      <alignment horizontal="right" vertical="center"/>
      <protection locked="0"/>
    </xf>
    <xf numFmtId="0" fontId="0" fillId="0" borderId="22" xfId="0" applyBorder="1" applyAlignment="1" applyProtection="1">
      <alignment horizontal="left" vertical="center"/>
    </xf>
    <xf numFmtId="0" fontId="0" fillId="0" borderId="23" xfId="0" applyBorder="1" applyAlignment="1" applyProtection="1">
      <alignment horizontal="left" vertical="center"/>
    </xf>
    <xf numFmtId="0" fontId="0" fillId="0" borderId="24" xfId="0" applyBorder="1" applyAlignment="1" applyProtection="1">
      <alignment horizontal="left" vertical="center"/>
    </xf>
    <xf numFmtId="0" fontId="32" fillId="2" borderId="0" xfId="1" applyFill="1" applyAlignment="1">
      <alignment horizontal="left" vertical="top"/>
      <protection locked="0"/>
    </xf>
    <xf numFmtId="0" fontId="33" fillId="0" borderId="0" xfId="1" applyFont="1" applyAlignment="1">
      <alignment horizontal="center" vertical="center"/>
      <protection locked="0"/>
    </xf>
    <xf numFmtId="0" fontId="31" fillId="2" borderId="0" xfId="0" applyFont="1" applyFill="1" applyAlignment="1">
      <alignment horizontal="left" vertical="center"/>
      <protection locked="0"/>
    </xf>
    <xf numFmtId="0" fontId="30" fillId="2" borderId="0" xfId="0" applyFont="1" applyFill="1" applyAlignment="1">
      <alignment horizontal="left" vertical="center"/>
      <protection locked="0"/>
    </xf>
    <xf numFmtId="0" fontId="34" fillId="2" borderId="0" xfId="1" applyFont="1" applyFill="1" applyAlignment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</xf>
    <xf numFmtId="0" fontId="30" fillId="2" borderId="0" xfId="0" applyFont="1" applyFill="1" applyAlignment="1" applyProtection="1">
      <alignment horizontal="left" vertical="center"/>
    </xf>
    <xf numFmtId="0" fontId="31" fillId="2" borderId="0" xfId="0" applyFont="1" applyFill="1" applyAlignment="1" applyProtection="1">
      <alignment horizontal="left" vertical="center"/>
    </xf>
    <xf numFmtId="0" fontId="34" fillId="2" borderId="0" xfId="1" applyFont="1" applyFill="1" applyAlignment="1" applyProtection="1">
      <alignment horizontal="left" vertical="center"/>
    </xf>
    <xf numFmtId="0" fontId="7" fillId="0" borderId="0" xfId="0" applyFont="1" applyAlignment="1">
      <alignment horizontal="left" vertical="top" wrapText="1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Font="1" applyAlignment="1">
      <alignment horizontal="left" vertical="center"/>
      <protection locked="0"/>
    </xf>
    <xf numFmtId="0" fontId="10" fillId="0" borderId="0" xfId="0" applyFont="1" applyAlignment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top"/>
    </xf>
    <xf numFmtId="0" fontId="8" fillId="0" borderId="0" xfId="0" applyFont="1" applyAlignment="1" applyProtection="1">
      <alignment horizontal="left" vertical="top" wrapText="1"/>
    </xf>
    <xf numFmtId="49" fontId="6" fillId="3" borderId="0" xfId="0" applyNumberFormat="1" applyFont="1" applyFill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 wrapText="1"/>
    </xf>
    <xf numFmtId="164" fontId="9" fillId="0" borderId="7" xfId="0" applyNumberFormat="1" applyFont="1" applyBorder="1" applyAlignment="1" applyProtection="1">
      <alignment horizontal="right" vertical="center"/>
    </xf>
    <xf numFmtId="0" fontId="0" fillId="0" borderId="7" xfId="0" applyBorder="1" applyAlignment="1" applyProtection="1">
      <alignment horizontal="left" vertical="center"/>
    </xf>
    <xf numFmtId="0" fontId="10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left" vertical="center"/>
    </xf>
    <xf numFmtId="165" fontId="10" fillId="0" borderId="0" xfId="0" applyNumberFormat="1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164" fontId="7" fillId="0" borderId="0" xfId="0" applyNumberFormat="1" applyFont="1" applyAlignment="1" applyProtection="1">
      <alignment horizontal="right" vertical="center"/>
    </xf>
    <xf numFmtId="0" fontId="12" fillId="0" borderId="21" xfId="0" applyFont="1" applyBorder="1" applyAlignment="1">
      <alignment horizontal="center" vertical="center"/>
      <protection locked="0"/>
    </xf>
    <xf numFmtId="0" fontId="0" fillId="0" borderId="13" xfId="0" applyBorder="1" applyAlignment="1">
      <alignment horizontal="left" vertical="center"/>
      <protection locked="0"/>
    </xf>
    <xf numFmtId="0" fontId="0" fillId="0" borderId="16" xfId="0" applyBorder="1" applyAlignment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</xf>
    <xf numFmtId="164" fontId="13" fillId="0" borderId="0" xfId="0" applyNumberFormat="1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</xf>
    <xf numFmtId="0" fontId="8" fillId="4" borderId="9" xfId="0" applyFont="1" applyFill="1" applyBorder="1" applyAlignment="1" applyProtection="1">
      <alignment horizontal="left" vertical="center"/>
    </xf>
    <xf numFmtId="0" fontId="0" fillId="4" borderId="9" xfId="0" applyFill="1" applyBorder="1" applyAlignment="1" applyProtection="1">
      <alignment horizontal="left" vertical="center"/>
    </xf>
    <xf numFmtId="164" fontId="8" fillId="4" borderId="9" xfId="0" applyNumberFormat="1" applyFont="1" applyFill="1" applyBorder="1" applyAlignment="1" applyProtection="1">
      <alignment horizontal="right" vertical="center"/>
    </xf>
    <xf numFmtId="0" fontId="0" fillId="4" borderId="17" xfId="0" applyFill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</xf>
    <xf numFmtId="166" fontId="6" fillId="0" borderId="0" xfId="0" applyNumberFormat="1" applyFont="1" applyAlignment="1" applyProtection="1">
      <alignment horizontal="left" vertical="top"/>
    </xf>
    <xf numFmtId="0" fontId="0" fillId="0" borderId="0" xfId="0" applyAlignment="1">
      <alignment horizontal="left" vertical="top"/>
      <protection locked="0"/>
    </xf>
    <xf numFmtId="0" fontId="6" fillId="4" borderId="8" xfId="0" applyFont="1" applyFill="1" applyBorder="1" applyAlignment="1" applyProtection="1">
      <alignment horizontal="center" vertical="center"/>
    </xf>
    <xf numFmtId="0" fontId="6" fillId="4" borderId="9" xfId="0" applyFont="1" applyFill="1" applyBorder="1" applyAlignment="1" applyProtection="1">
      <alignment horizontal="center" vertical="center"/>
    </xf>
    <xf numFmtId="0" fontId="6" fillId="4" borderId="9" xfId="0" applyFont="1" applyFill="1" applyBorder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34" fillId="2" borderId="0" xfId="1" applyFont="1" applyFill="1" applyAlignment="1">
      <alignment horizontal="left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25566.tmp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pro-rozpocty.cz/cs/software-a-data/kros-plus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53E67.tmp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pro-rozpocty.cz/cs/software-a-data/kros-plu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139700</xdr:colOff>
      <xdr:row>1</xdr:row>
      <xdr:rowOff>0</xdr:rowOff>
    </xdr:to>
    <xdr:pic>
      <xdr:nvPicPr>
        <xdr:cNvPr id="1026" name="Obrázek 1" descr="C:\KROSplusData\System\Temp\rad25566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6477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139700</xdr:colOff>
      <xdr:row>1</xdr:row>
      <xdr:rowOff>0</xdr:rowOff>
    </xdr:to>
    <xdr:pic>
      <xdr:nvPicPr>
        <xdr:cNvPr id="2059" name="Obrázek 1" descr="C:\KROSplusData\System\Temp\rad53E67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6477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4"/>
  <sheetViews>
    <sheetView showGridLines="0" workbookViewId="0">
      <pane ySplit="1" topLeftCell="A2" activePane="bottomLeft" state="frozenSplit"/>
      <selection pane="bottomLeft"/>
    </sheetView>
  </sheetViews>
  <sheetFormatPr defaultColWidth="10.625" defaultRowHeight="14.25" customHeight="1"/>
  <cols>
    <col min="1" max="1" width="8.375" style="2" customWidth="1"/>
    <col min="2" max="2" width="1.625" style="2" customWidth="1"/>
    <col min="3" max="3" width="4.125" style="2" customWidth="1"/>
    <col min="4" max="33" width="2.625" style="2" customWidth="1"/>
    <col min="34" max="34" width="3.375" style="2" customWidth="1"/>
    <col min="35" max="35" width="31.625" style="2" customWidth="1"/>
    <col min="36" max="37" width="2.5" style="2" customWidth="1"/>
    <col min="38" max="38" width="8.375" style="2" customWidth="1"/>
    <col min="39" max="39" width="3.375" style="2" customWidth="1"/>
    <col min="40" max="40" width="13.375" style="2" customWidth="1"/>
    <col min="41" max="41" width="7.5" style="2" customWidth="1"/>
    <col min="42" max="42" width="4.125" style="2" customWidth="1"/>
    <col min="43" max="43" width="15.625" style="2" customWidth="1"/>
    <col min="44" max="44" width="13.625" style="2" customWidth="1"/>
    <col min="45" max="46" width="25.875" style="2" hidden="1" customWidth="1"/>
    <col min="47" max="47" width="25" style="2" hidden="1" customWidth="1"/>
    <col min="48" max="52" width="21.625" style="2" hidden="1" customWidth="1"/>
    <col min="53" max="53" width="19.125" style="2" hidden="1" customWidth="1"/>
    <col min="54" max="54" width="25" style="2" hidden="1" customWidth="1"/>
    <col min="55" max="56" width="19.125" style="2" hidden="1" customWidth="1"/>
    <col min="57" max="57" width="66.5" style="2" customWidth="1"/>
    <col min="58" max="70" width="10.625" style="1" customWidth="1"/>
    <col min="71" max="91" width="10.625" style="2" hidden="1" customWidth="1"/>
    <col min="92" max="16384" width="10.625" style="1"/>
  </cols>
  <sheetData>
    <row r="1" spans="1:256" s="3" customFormat="1" ht="22.5" customHeight="1">
      <c r="A1" s="183" t="s">
        <v>0</v>
      </c>
      <c r="B1" s="184"/>
      <c r="C1" s="184"/>
      <c r="D1" s="185" t="s">
        <v>1</v>
      </c>
      <c r="E1" s="184"/>
      <c r="F1" s="184"/>
      <c r="G1" s="184"/>
      <c r="H1" s="184"/>
      <c r="I1" s="184"/>
      <c r="J1" s="184"/>
      <c r="K1" s="186" t="s">
        <v>281</v>
      </c>
      <c r="L1" s="186"/>
      <c r="M1" s="186"/>
      <c r="N1" s="186"/>
      <c r="O1" s="186"/>
      <c r="P1" s="186"/>
      <c r="Q1" s="186"/>
      <c r="R1" s="186"/>
      <c r="S1" s="186"/>
      <c r="T1" s="184"/>
      <c r="U1" s="184"/>
      <c r="V1" s="184"/>
      <c r="W1" s="186" t="s">
        <v>282</v>
      </c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78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4" t="s">
        <v>2</v>
      </c>
      <c r="BB1" s="4" t="s">
        <v>3</v>
      </c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4" t="s">
        <v>4</v>
      </c>
      <c r="BU1" s="4" t="s">
        <v>4</v>
      </c>
      <c r="BV1" s="4" t="s">
        <v>5</v>
      </c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2" customFormat="1" ht="37.5" customHeight="1">
      <c r="AR2" s="216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S2" s="6" t="s">
        <v>6</v>
      </c>
      <c r="BT2" s="6" t="s">
        <v>7</v>
      </c>
    </row>
    <row r="3" spans="1:256" s="2" customFormat="1" ht="7.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9"/>
      <c r="BS3" s="6" t="s">
        <v>6</v>
      </c>
      <c r="BT3" s="6" t="s">
        <v>8</v>
      </c>
    </row>
    <row r="4" spans="1:256" s="2" customFormat="1" ht="37.5" customHeight="1">
      <c r="B4" s="10"/>
      <c r="C4" s="11"/>
      <c r="D4" s="12" t="s">
        <v>9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3"/>
      <c r="AS4" s="14" t="s">
        <v>10</v>
      </c>
      <c r="BE4" s="15" t="s">
        <v>11</v>
      </c>
      <c r="BS4" s="6" t="s">
        <v>12</v>
      </c>
    </row>
    <row r="5" spans="1:256" s="2" customFormat="1" ht="15" customHeight="1">
      <c r="B5" s="10"/>
      <c r="C5" s="11"/>
      <c r="D5" s="16" t="s">
        <v>13</v>
      </c>
      <c r="E5" s="11"/>
      <c r="F5" s="11"/>
      <c r="G5" s="11"/>
      <c r="H5" s="11"/>
      <c r="I5" s="11"/>
      <c r="J5" s="11"/>
      <c r="K5" s="191" t="s">
        <v>14</v>
      </c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1"/>
      <c r="AQ5" s="13"/>
      <c r="BE5" s="187" t="s">
        <v>15</v>
      </c>
      <c r="BS5" s="6" t="s">
        <v>6</v>
      </c>
    </row>
    <row r="6" spans="1:256" s="2" customFormat="1" ht="37.5" customHeight="1">
      <c r="B6" s="10"/>
      <c r="C6" s="11"/>
      <c r="D6" s="18" t="s">
        <v>16</v>
      </c>
      <c r="E6" s="11"/>
      <c r="F6" s="11"/>
      <c r="G6" s="11"/>
      <c r="H6" s="11"/>
      <c r="I6" s="11"/>
      <c r="J6" s="11"/>
      <c r="K6" s="193" t="s">
        <v>17</v>
      </c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1"/>
      <c r="AQ6" s="13"/>
      <c r="BE6" s="188"/>
      <c r="BS6" s="6" t="s">
        <v>18</v>
      </c>
    </row>
    <row r="7" spans="1:256" s="2" customFormat="1" ht="15" customHeight="1">
      <c r="B7" s="10"/>
      <c r="C7" s="11"/>
      <c r="D7" s="19" t="s">
        <v>19</v>
      </c>
      <c r="E7" s="11"/>
      <c r="F7" s="11"/>
      <c r="G7" s="11"/>
      <c r="H7" s="11"/>
      <c r="I7" s="11"/>
      <c r="J7" s="11"/>
      <c r="K7" s="17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9" t="s">
        <v>20</v>
      </c>
      <c r="AL7" s="11"/>
      <c r="AM7" s="11"/>
      <c r="AN7" s="17"/>
      <c r="AO7" s="11"/>
      <c r="AP7" s="11"/>
      <c r="AQ7" s="13"/>
      <c r="BE7" s="188"/>
      <c r="BS7" s="6" t="s">
        <v>21</v>
      </c>
    </row>
    <row r="8" spans="1:256" s="2" customFormat="1" ht="15" customHeight="1">
      <c r="B8" s="10"/>
      <c r="C8" s="11"/>
      <c r="D8" s="19" t="s">
        <v>22</v>
      </c>
      <c r="E8" s="11"/>
      <c r="F8" s="11"/>
      <c r="G8" s="11"/>
      <c r="H8" s="11"/>
      <c r="I8" s="11"/>
      <c r="J8" s="11"/>
      <c r="K8" s="17" t="s">
        <v>23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9" t="s">
        <v>24</v>
      </c>
      <c r="AL8" s="11"/>
      <c r="AM8" s="11"/>
      <c r="AN8" s="20" t="s">
        <v>25</v>
      </c>
      <c r="AO8" s="11"/>
      <c r="AP8" s="11"/>
      <c r="AQ8" s="13"/>
      <c r="BE8" s="188"/>
      <c r="BS8" s="6" t="s">
        <v>26</v>
      </c>
    </row>
    <row r="9" spans="1:256" s="2" customFormat="1" ht="15" customHeight="1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3"/>
      <c r="BE9" s="188"/>
      <c r="BS9" s="6" t="s">
        <v>27</v>
      </c>
    </row>
    <row r="10" spans="1:256" s="2" customFormat="1" ht="15" customHeight="1">
      <c r="B10" s="10"/>
      <c r="C10" s="11"/>
      <c r="D10" s="19" t="s">
        <v>28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9" t="s">
        <v>29</v>
      </c>
      <c r="AL10" s="11"/>
      <c r="AM10" s="11"/>
      <c r="AN10" s="17"/>
      <c r="AO10" s="11"/>
      <c r="AP10" s="11"/>
      <c r="AQ10" s="13"/>
      <c r="BE10" s="188"/>
      <c r="BS10" s="6" t="s">
        <v>18</v>
      </c>
    </row>
    <row r="11" spans="1:256" s="2" customFormat="1" ht="19.5" customHeight="1">
      <c r="B11" s="10"/>
      <c r="C11" s="11"/>
      <c r="D11" s="11"/>
      <c r="E11" s="17" t="s">
        <v>30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9" t="s">
        <v>31</v>
      </c>
      <c r="AL11" s="11"/>
      <c r="AM11" s="11"/>
      <c r="AN11" s="17"/>
      <c r="AO11" s="11"/>
      <c r="AP11" s="11"/>
      <c r="AQ11" s="13"/>
      <c r="BE11" s="188"/>
      <c r="BS11" s="6" t="s">
        <v>18</v>
      </c>
    </row>
    <row r="12" spans="1:256" s="2" customFormat="1" ht="7.5" customHeight="1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3"/>
      <c r="BE12" s="188"/>
      <c r="BS12" s="6" t="s">
        <v>18</v>
      </c>
    </row>
    <row r="13" spans="1:256" s="2" customFormat="1" ht="15" customHeight="1">
      <c r="B13" s="10"/>
      <c r="C13" s="11"/>
      <c r="D13" s="19" t="s">
        <v>32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9" t="s">
        <v>29</v>
      </c>
      <c r="AL13" s="11"/>
      <c r="AM13" s="11"/>
      <c r="AN13" s="21" t="s">
        <v>33</v>
      </c>
      <c r="AO13" s="11"/>
      <c r="AP13" s="11"/>
      <c r="AQ13" s="13"/>
      <c r="BE13" s="188"/>
      <c r="BS13" s="6" t="s">
        <v>18</v>
      </c>
    </row>
    <row r="14" spans="1:256" s="2" customFormat="1" ht="15.75" customHeight="1">
      <c r="B14" s="10"/>
      <c r="C14" s="11"/>
      <c r="D14" s="11"/>
      <c r="E14" s="194" t="s">
        <v>33</v>
      </c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" t="s">
        <v>31</v>
      </c>
      <c r="AL14" s="11"/>
      <c r="AM14" s="11"/>
      <c r="AN14" s="21" t="s">
        <v>33</v>
      </c>
      <c r="AO14" s="11"/>
      <c r="AP14" s="11"/>
      <c r="AQ14" s="13"/>
      <c r="BE14" s="188"/>
      <c r="BS14" s="6" t="s">
        <v>18</v>
      </c>
    </row>
    <row r="15" spans="1:256" s="2" customFormat="1" ht="7.5" customHeight="1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3"/>
      <c r="BE15" s="188"/>
      <c r="BS15" s="6" t="s">
        <v>4</v>
      </c>
    </row>
    <row r="16" spans="1:256" s="2" customFormat="1" ht="15" customHeight="1">
      <c r="B16" s="10"/>
      <c r="C16" s="11"/>
      <c r="D16" s="19" t="s">
        <v>34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9" t="s">
        <v>29</v>
      </c>
      <c r="AL16" s="11"/>
      <c r="AM16" s="11"/>
      <c r="AN16" s="17" t="s">
        <v>35</v>
      </c>
      <c r="AO16" s="11"/>
      <c r="AP16" s="11"/>
      <c r="AQ16" s="13"/>
      <c r="BE16" s="188"/>
      <c r="BS16" s="6" t="s">
        <v>4</v>
      </c>
    </row>
    <row r="17" spans="2:71" s="2" customFormat="1" ht="19.5" customHeight="1">
      <c r="B17" s="10"/>
      <c r="C17" s="11"/>
      <c r="D17" s="11"/>
      <c r="E17" s="17" t="s">
        <v>36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9" t="s">
        <v>31</v>
      </c>
      <c r="AL17" s="11"/>
      <c r="AM17" s="11"/>
      <c r="AN17" s="17"/>
      <c r="AO17" s="11"/>
      <c r="AP17" s="11"/>
      <c r="AQ17" s="13"/>
      <c r="BE17" s="188"/>
      <c r="BS17" s="6" t="s">
        <v>37</v>
      </c>
    </row>
    <row r="18" spans="2:71" s="2" customFormat="1" ht="7.5" customHeight="1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3"/>
      <c r="BE18" s="188"/>
      <c r="BS18" s="6" t="s">
        <v>6</v>
      </c>
    </row>
    <row r="19" spans="2:71" s="2" customFormat="1" ht="15" customHeight="1">
      <c r="B19" s="10"/>
      <c r="C19" s="11"/>
      <c r="D19" s="19" t="s">
        <v>38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3"/>
      <c r="BE19" s="188"/>
      <c r="BS19" s="6" t="s">
        <v>6</v>
      </c>
    </row>
    <row r="20" spans="2:71" s="2" customFormat="1" ht="15.75" customHeight="1">
      <c r="B20" s="10"/>
      <c r="C20" s="11"/>
      <c r="D20" s="11"/>
      <c r="E20" s="195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1"/>
      <c r="AP20" s="11"/>
      <c r="AQ20" s="13"/>
      <c r="BE20" s="188"/>
      <c r="BS20" s="6" t="s">
        <v>4</v>
      </c>
    </row>
    <row r="21" spans="2:71" s="2" customFormat="1" ht="7.5" customHeight="1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3"/>
      <c r="BE21" s="188"/>
    </row>
    <row r="22" spans="2:71" s="2" customFormat="1" ht="7.5" customHeight="1">
      <c r="B22" s="10"/>
      <c r="C22" s="1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11"/>
      <c r="AQ22" s="13"/>
      <c r="BE22" s="188"/>
    </row>
    <row r="23" spans="2:71" s="6" customFormat="1" ht="27" customHeight="1">
      <c r="B23" s="23"/>
      <c r="C23" s="24"/>
      <c r="D23" s="25" t="s">
        <v>39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196">
        <f>ROUND($AG$51,2)</f>
        <v>0</v>
      </c>
      <c r="AL23" s="197"/>
      <c r="AM23" s="197"/>
      <c r="AN23" s="197"/>
      <c r="AO23" s="197"/>
      <c r="AP23" s="24"/>
      <c r="AQ23" s="27"/>
      <c r="BE23" s="189"/>
    </row>
    <row r="24" spans="2:71" s="6" customFormat="1" ht="7.5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7"/>
      <c r="BE24" s="189"/>
    </row>
    <row r="25" spans="2:71" s="6" customFormat="1" ht="14.25" customHeight="1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198" t="s">
        <v>40</v>
      </c>
      <c r="M25" s="199"/>
      <c r="N25" s="199"/>
      <c r="O25" s="199"/>
      <c r="P25" s="24"/>
      <c r="Q25" s="24"/>
      <c r="R25" s="24"/>
      <c r="S25" s="24"/>
      <c r="T25" s="24"/>
      <c r="U25" s="24"/>
      <c r="V25" s="24"/>
      <c r="W25" s="198" t="s">
        <v>41</v>
      </c>
      <c r="X25" s="199"/>
      <c r="Y25" s="199"/>
      <c r="Z25" s="199"/>
      <c r="AA25" s="199"/>
      <c r="AB25" s="199"/>
      <c r="AC25" s="199"/>
      <c r="AD25" s="199"/>
      <c r="AE25" s="199"/>
      <c r="AF25" s="24"/>
      <c r="AG25" s="24"/>
      <c r="AH25" s="24"/>
      <c r="AI25" s="24"/>
      <c r="AJ25" s="24"/>
      <c r="AK25" s="198" t="s">
        <v>42</v>
      </c>
      <c r="AL25" s="199"/>
      <c r="AM25" s="199"/>
      <c r="AN25" s="199"/>
      <c r="AO25" s="199"/>
      <c r="AP25" s="24"/>
      <c r="AQ25" s="27"/>
      <c r="BE25" s="189"/>
    </row>
    <row r="26" spans="2:71" s="6" customFormat="1" ht="15" customHeight="1">
      <c r="B26" s="29"/>
      <c r="C26" s="30"/>
      <c r="D26" s="30" t="s">
        <v>43</v>
      </c>
      <c r="E26" s="30"/>
      <c r="F26" s="30" t="s">
        <v>44</v>
      </c>
      <c r="G26" s="30"/>
      <c r="H26" s="30"/>
      <c r="I26" s="30"/>
      <c r="J26" s="30"/>
      <c r="K26" s="30"/>
      <c r="L26" s="200">
        <v>0.21</v>
      </c>
      <c r="M26" s="201"/>
      <c r="N26" s="201"/>
      <c r="O26" s="201"/>
      <c r="P26" s="30"/>
      <c r="Q26" s="30"/>
      <c r="R26" s="30"/>
      <c r="S26" s="30"/>
      <c r="T26" s="30"/>
      <c r="U26" s="30"/>
      <c r="V26" s="30"/>
      <c r="W26" s="202">
        <f>ROUND($AZ$51,2)</f>
        <v>0</v>
      </c>
      <c r="X26" s="201"/>
      <c r="Y26" s="201"/>
      <c r="Z26" s="201"/>
      <c r="AA26" s="201"/>
      <c r="AB26" s="201"/>
      <c r="AC26" s="201"/>
      <c r="AD26" s="201"/>
      <c r="AE26" s="201"/>
      <c r="AF26" s="30"/>
      <c r="AG26" s="30"/>
      <c r="AH26" s="30"/>
      <c r="AI26" s="30"/>
      <c r="AJ26" s="30"/>
      <c r="AK26" s="202">
        <f>ROUND($AV$51,2)</f>
        <v>0</v>
      </c>
      <c r="AL26" s="201"/>
      <c r="AM26" s="201"/>
      <c r="AN26" s="201"/>
      <c r="AO26" s="201"/>
      <c r="AP26" s="30"/>
      <c r="AQ26" s="31"/>
      <c r="BE26" s="190"/>
    </row>
    <row r="27" spans="2:71" s="6" customFormat="1" ht="15" customHeight="1">
      <c r="B27" s="29"/>
      <c r="C27" s="30"/>
      <c r="D27" s="30"/>
      <c r="E27" s="30"/>
      <c r="F27" s="30" t="s">
        <v>45</v>
      </c>
      <c r="G27" s="30"/>
      <c r="H27" s="30"/>
      <c r="I27" s="30"/>
      <c r="J27" s="30"/>
      <c r="K27" s="30"/>
      <c r="L27" s="200">
        <v>0.15</v>
      </c>
      <c r="M27" s="201"/>
      <c r="N27" s="201"/>
      <c r="O27" s="201"/>
      <c r="P27" s="30"/>
      <c r="Q27" s="30"/>
      <c r="R27" s="30"/>
      <c r="S27" s="30"/>
      <c r="T27" s="30"/>
      <c r="U27" s="30"/>
      <c r="V27" s="30"/>
      <c r="W27" s="202">
        <f>ROUND($BA$51,2)</f>
        <v>0</v>
      </c>
      <c r="X27" s="201"/>
      <c r="Y27" s="201"/>
      <c r="Z27" s="201"/>
      <c r="AA27" s="201"/>
      <c r="AB27" s="201"/>
      <c r="AC27" s="201"/>
      <c r="AD27" s="201"/>
      <c r="AE27" s="201"/>
      <c r="AF27" s="30"/>
      <c r="AG27" s="30"/>
      <c r="AH27" s="30"/>
      <c r="AI27" s="30"/>
      <c r="AJ27" s="30"/>
      <c r="AK27" s="202">
        <f>ROUND($AW$51,2)</f>
        <v>0</v>
      </c>
      <c r="AL27" s="201"/>
      <c r="AM27" s="201"/>
      <c r="AN27" s="201"/>
      <c r="AO27" s="201"/>
      <c r="AP27" s="30"/>
      <c r="AQ27" s="31"/>
      <c r="BE27" s="190"/>
    </row>
    <row r="28" spans="2:71" s="6" customFormat="1" ht="15" hidden="1" customHeight="1">
      <c r="B28" s="29"/>
      <c r="C28" s="30"/>
      <c r="D28" s="30"/>
      <c r="E28" s="30"/>
      <c r="F28" s="30" t="s">
        <v>46</v>
      </c>
      <c r="G28" s="30"/>
      <c r="H28" s="30"/>
      <c r="I28" s="30"/>
      <c r="J28" s="30"/>
      <c r="K28" s="30"/>
      <c r="L28" s="200">
        <v>0.21</v>
      </c>
      <c r="M28" s="201"/>
      <c r="N28" s="201"/>
      <c r="O28" s="201"/>
      <c r="P28" s="30"/>
      <c r="Q28" s="30"/>
      <c r="R28" s="30"/>
      <c r="S28" s="30"/>
      <c r="T28" s="30"/>
      <c r="U28" s="30"/>
      <c r="V28" s="30"/>
      <c r="W28" s="202">
        <f>ROUND($BB$51,2)</f>
        <v>0</v>
      </c>
      <c r="X28" s="201"/>
      <c r="Y28" s="201"/>
      <c r="Z28" s="201"/>
      <c r="AA28" s="201"/>
      <c r="AB28" s="201"/>
      <c r="AC28" s="201"/>
      <c r="AD28" s="201"/>
      <c r="AE28" s="201"/>
      <c r="AF28" s="30"/>
      <c r="AG28" s="30"/>
      <c r="AH28" s="30"/>
      <c r="AI28" s="30"/>
      <c r="AJ28" s="30"/>
      <c r="AK28" s="202">
        <v>0</v>
      </c>
      <c r="AL28" s="201"/>
      <c r="AM28" s="201"/>
      <c r="AN28" s="201"/>
      <c r="AO28" s="201"/>
      <c r="AP28" s="30"/>
      <c r="AQ28" s="31"/>
      <c r="BE28" s="190"/>
    </row>
    <row r="29" spans="2:71" s="6" customFormat="1" ht="15" hidden="1" customHeight="1">
      <c r="B29" s="29"/>
      <c r="C29" s="30"/>
      <c r="D29" s="30"/>
      <c r="E29" s="30"/>
      <c r="F29" s="30" t="s">
        <v>47</v>
      </c>
      <c r="G29" s="30"/>
      <c r="H29" s="30"/>
      <c r="I29" s="30"/>
      <c r="J29" s="30"/>
      <c r="K29" s="30"/>
      <c r="L29" s="200">
        <v>0.15</v>
      </c>
      <c r="M29" s="201"/>
      <c r="N29" s="201"/>
      <c r="O29" s="201"/>
      <c r="P29" s="30"/>
      <c r="Q29" s="30"/>
      <c r="R29" s="30"/>
      <c r="S29" s="30"/>
      <c r="T29" s="30"/>
      <c r="U29" s="30"/>
      <c r="V29" s="30"/>
      <c r="W29" s="202">
        <f>ROUND($BC$51,2)</f>
        <v>0</v>
      </c>
      <c r="X29" s="201"/>
      <c r="Y29" s="201"/>
      <c r="Z29" s="201"/>
      <c r="AA29" s="201"/>
      <c r="AB29" s="201"/>
      <c r="AC29" s="201"/>
      <c r="AD29" s="201"/>
      <c r="AE29" s="201"/>
      <c r="AF29" s="30"/>
      <c r="AG29" s="30"/>
      <c r="AH29" s="30"/>
      <c r="AI29" s="30"/>
      <c r="AJ29" s="30"/>
      <c r="AK29" s="202">
        <v>0</v>
      </c>
      <c r="AL29" s="201"/>
      <c r="AM29" s="201"/>
      <c r="AN29" s="201"/>
      <c r="AO29" s="201"/>
      <c r="AP29" s="30"/>
      <c r="AQ29" s="31"/>
      <c r="BE29" s="190"/>
    </row>
    <row r="30" spans="2:71" s="6" customFormat="1" ht="15" hidden="1" customHeight="1">
      <c r="B30" s="29"/>
      <c r="C30" s="30"/>
      <c r="D30" s="30"/>
      <c r="E30" s="30"/>
      <c r="F30" s="30" t="s">
        <v>48</v>
      </c>
      <c r="G30" s="30"/>
      <c r="H30" s="30"/>
      <c r="I30" s="30"/>
      <c r="J30" s="30"/>
      <c r="K30" s="30"/>
      <c r="L30" s="200">
        <v>0</v>
      </c>
      <c r="M30" s="201"/>
      <c r="N30" s="201"/>
      <c r="O30" s="201"/>
      <c r="P30" s="30"/>
      <c r="Q30" s="30"/>
      <c r="R30" s="30"/>
      <c r="S30" s="30"/>
      <c r="T30" s="30"/>
      <c r="U30" s="30"/>
      <c r="V30" s="30"/>
      <c r="W30" s="202">
        <f>ROUND($BD$51,2)</f>
        <v>0</v>
      </c>
      <c r="X30" s="201"/>
      <c r="Y30" s="201"/>
      <c r="Z30" s="201"/>
      <c r="AA30" s="201"/>
      <c r="AB30" s="201"/>
      <c r="AC30" s="201"/>
      <c r="AD30" s="201"/>
      <c r="AE30" s="201"/>
      <c r="AF30" s="30"/>
      <c r="AG30" s="30"/>
      <c r="AH30" s="30"/>
      <c r="AI30" s="30"/>
      <c r="AJ30" s="30"/>
      <c r="AK30" s="202">
        <v>0</v>
      </c>
      <c r="AL30" s="201"/>
      <c r="AM30" s="201"/>
      <c r="AN30" s="201"/>
      <c r="AO30" s="201"/>
      <c r="AP30" s="30"/>
      <c r="AQ30" s="31"/>
      <c r="BE30" s="190"/>
    </row>
    <row r="31" spans="2:71" s="6" customFormat="1" ht="7.5" customHeight="1"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7"/>
      <c r="BE31" s="189"/>
    </row>
    <row r="32" spans="2:71" s="6" customFormat="1" ht="27" customHeight="1">
      <c r="B32" s="23"/>
      <c r="C32" s="32"/>
      <c r="D32" s="33" t="s">
        <v>49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 t="s">
        <v>50</v>
      </c>
      <c r="U32" s="34"/>
      <c r="V32" s="34"/>
      <c r="W32" s="34"/>
      <c r="X32" s="209" t="s">
        <v>51</v>
      </c>
      <c r="Y32" s="210"/>
      <c r="Z32" s="210"/>
      <c r="AA32" s="210"/>
      <c r="AB32" s="210"/>
      <c r="AC32" s="34"/>
      <c r="AD32" s="34"/>
      <c r="AE32" s="34"/>
      <c r="AF32" s="34"/>
      <c r="AG32" s="34"/>
      <c r="AH32" s="34"/>
      <c r="AI32" s="34"/>
      <c r="AJ32" s="34"/>
      <c r="AK32" s="211">
        <f>SUM($AK$23:$AK$30)</f>
        <v>0</v>
      </c>
      <c r="AL32" s="210"/>
      <c r="AM32" s="210"/>
      <c r="AN32" s="210"/>
      <c r="AO32" s="212"/>
      <c r="AP32" s="32"/>
      <c r="AQ32" s="37"/>
      <c r="BE32" s="189"/>
    </row>
    <row r="33" spans="2:56" s="6" customFormat="1" ht="7.5" customHeight="1"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7"/>
    </row>
    <row r="34" spans="2:56" s="6" customFormat="1" ht="7.5" customHeight="1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40"/>
    </row>
    <row r="38" spans="2:56" s="6" customFormat="1" ht="7.5" customHeight="1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3"/>
    </row>
    <row r="39" spans="2:56" s="6" customFormat="1" ht="37.5" customHeight="1">
      <c r="B39" s="23"/>
      <c r="C39" s="12" t="s">
        <v>52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43"/>
    </row>
    <row r="40" spans="2:56" s="6" customFormat="1" ht="7.5" customHeight="1"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43"/>
    </row>
    <row r="41" spans="2:56" s="44" customFormat="1" ht="15" customHeight="1">
      <c r="B41" s="45"/>
      <c r="C41" s="19" t="s">
        <v>13</v>
      </c>
      <c r="D41" s="17"/>
      <c r="E41" s="17"/>
      <c r="F41" s="17"/>
      <c r="G41" s="17"/>
      <c r="H41" s="17"/>
      <c r="I41" s="17"/>
      <c r="J41" s="17"/>
      <c r="K41" s="17"/>
      <c r="L41" s="17" t="str">
        <f>$K$5</f>
        <v>26_2016K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46"/>
    </row>
    <row r="42" spans="2:56" s="47" customFormat="1" ht="37.5" customHeight="1">
      <c r="B42" s="48"/>
      <c r="C42" s="49" t="s">
        <v>16</v>
      </c>
      <c r="D42" s="49"/>
      <c r="E42" s="49"/>
      <c r="F42" s="49"/>
      <c r="G42" s="49"/>
      <c r="H42" s="49"/>
      <c r="I42" s="49"/>
      <c r="J42" s="49"/>
      <c r="K42" s="49"/>
      <c r="L42" s="213" t="str">
        <f>$K$6</f>
        <v>OPRAVA PROPUSTKU</v>
      </c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49"/>
      <c r="AQ42" s="49"/>
      <c r="AR42" s="50"/>
    </row>
    <row r="43" spans="2:56" s="6" customFormat="1" ht="7.5" customHeight="1"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43"/>
    </row>
    <row r="44" spans="2:56" s="6" customFormat="1" ht="15.75" customHeight="1">
      <c r="B44" s="23"/>
      <c r="C44" s="19" t="s">
        <v>22</v>
      </c>
      <c r="D44" s="24"/>
      <c r="E44" s="24"/>
      <c r="F44" s="24"/>
      <c r="G44" s="24"/>
      <c r="H44" s="24"/>
      <c r="I44" s="24"/>
      <c r="J44" s="24"/>
      <c r="K44" s="24"/>
      <c r="L44" s="51" t="str">
        <f>IF($K$8="","",$K$8)</f>
        <v>ve Žďáru u Staré Paky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19" t="s">
        <v>24</v>
      </c>
      <c r="AJ44" s="24"/>
      <c r="AK44" s="24"/>
      <c r="AL44" s="24"/>
      <c r="AM44" s="215" t="str">
        <f>IF($AN$8="","",$AN$8)</f>
        <v>07.01.2016</v>
      </c>
      <c r="AN44" s="199"/>
      <c r="AO44" s="24"/>
      <c r="AP44" s="24"/>
      <c r="AQ44" s="24"/>
      <c r="AR44" s="43"/>
    </row>
    <row r="45" spans="2:56" s="6" customFormat="1" ht="7.5" customHeight="1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43"/>
    </row>
    <row r="46" spans="2:56" s="6" customFormat="1" ht="18.75" customHeight="1">
      <c r="B46" s="23"/>
      <c r="C46" s="19" t="s">
        <v>28</v>
      </c>
      <c r="D46" s="24"/>
      <c r="E46" s="24"/>
      <c r="F46" s="24"/>
      <c r="G46" s="24"/>
      <c r="H46" s="24"/>
      <c r="I46" s="24"/>
      <c r="J46" s="24"/>
      <c r="K46" s="24"/>
      <c r="L46" s="17" t="str">
        <f>IF($E$11="","",$E$11)</f>
        <v>OBEC LEVÍNSKÁ OLEŠNICE, Levínská Olešnice 94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19" t="s">
        <v>34</v>
      </c>
      <c r="AJ46" s="24"/>
      <c r="AK46" s="24"/>
      <c r="AL46" s="24"/>
      <c r="AM46" s="191" t="str">
        <f>IF($E$17="","",$E$17)</f>
        <v>Ing. Jan KORDA, ČKAIT 0501076</v>
      </c>
      <c r="AN46" s="199"/>
      <c r="AO46" s="199"/>
      <c r="AP46" s="199"/>
      <c r="AQ46" s="24"/>
      <c r="AR46" s="43"/>
      <c r="AS46" s="203" t="s">
        <v>53</v>
      </c>
      <c r="AT46" s="204"/>
      <c r="AU46" s="53"/>
      <c r="AV46" s="53"/>
      <c r="AW46" s="53"/>
      <c r="AX46" s="53"/>
      <c r="AY46" s="53"/>
      <c r="AZ46" s="53"/>
      <c r="BA46" s="53"/>
      <c r="BB46" s="53"/>
      <c r="BC46" s="53"/>
      <c r="BD46" s="54"/>
    </row>
    <row r="47" spans="2:56" s="6" customFormat="1" ht="15.75" customHeight="1">
      <c r="B47" s="23"/>
      <c r="C47" s="19" t="s">
        <v>32</v>
      </c>
      <c r="D47" s="24"/>
      <c r="E47" s="24"/>
      <c r="F47" s="24"/>
      <c r="G47" s="24"/>
      <c r="H47" s="24"/>
      <c r="I47" s="24"/>
      <c r="J47" s="24"/>
      <c r="K47" s="24"/>
      <c r="L47" s="17" t="str">
        <f>IF($E$14="Vyplň údaj","",$E$14)</f>
        <v/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43"/>
      <c r="AS47" s="205"/>
      <c r="AT47" s="189"/>
      <c r="BD47" s="55"/>
    </row>
    <row r="48" spans="2:56" s="6" customFormat="1" ht="12" customHeight="1"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43"/>
      <c r="AS48" s="206"/>
      <c r="AT48" s="199"/>
      <c r="AU48" s="24"/>
      <c r="AV48" s="24"/>
      <c r="AW48" s="24"/>
      <c r="AX48" s="24"/>
      <c r="AY48" s="24"/>
      <c r="AZ48" s="24"/>
      <c r="BA48" s="24"/>
      <c r="BB48" s="24"/>
      <c r="BC48" s="24"/>
      <c r="BD48" s="57"/>
    </row>
    <row r="49" spans="1:76" s="6" customFormat="1" ht="30" customHeight="1">
      <c r="B49" s="23"/>
      <c r="C49" s="217" t="s">
        <v>54</v>
      </c>
      <c r="D49" s="210"/>
      <c r="E49" s="210"/>
      <c r="F49" s="210"/>
      <c r="G49" s="210"/>
      <c r="H49" s="34"/>
      <c r="I49" s="218" t="s">
        <v>55</v>
      </c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9" t="s">
        <v>56</v>
      </c>
      <c r="AH49" s="210"/>
      <c r="AI49" s="210"/>
      <c r="AJ49" s="210"/>
      <c r="AK49" s="210"/>
      <c r="AL49" s="210"/>
      <c r="AM49" s="210"/>
      <c r="AN49" s="218" t="s">
        <v>57</v>
      </c>
      <c r="AO49" s="210"/>
      <c r="AP49" s="210"/>
      <c r="AQ49" s="58" t="s">
        <v>58</v>
      </c>
      <c r="AR49" s="43"/>
      <c r="AS49" s="59" t="s">
        <v>59</v>
      </c>
      <c r="AT49" s="60" t="s">
        <v>60</v>
      </c>
      <c r="AU49" s="60" t="s">
        <v>61</v>
      </c>
      <c r="AV49" s="60" t="s">
        <v>62</v>
      </c>
      <c r="AW49" s="60" t="s">
        <v>63</v>
      </c>
      <c r="AX49" s="60" t="s">
        <v>64</v>
      </c>
      <c r="AY49" s="60" t="s">
        <v>65</v>
      </c>
      <c r="AZ49" s="60" t="s">
        <v>66</v>
      </c>
      <c r="BA49" s="60" t="s">
        <v>67</v>
      </c>
      <c r="BB49" s="60" t="s">
        <v>68</v>
      </c>
      <c r="BC49" s="60" t="s">
        <v>69</v>
      </c>
      <c r="BD49" s="61" t="s">
        <v>70</v>
      </c>
      <c r="BE49" s="62"/>
    </row>
    <row r="50" spans="1:76" s="6" customFormat="1" ht="12" customHeight="1"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43"/>
      <c r="AS50" s="63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5"/>
    </row>
    <row r="51" spans="1:76" s="47" customFormat="1" ht="33" customHeight="1">
      <c r="B51" s="48"/>
      <c r="C51" s="66" t="s">
        <v>71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207">
        <f>ROUND($AG$52,2)</f>
        <v>0</v>
      </c>
      <c r="AH51" s="208"/>
      <c r="AI51" s="208"/>
      <c r="AJ51" s="208"/>
      <c r="AK51" s="208"/>
      <c r="AL51" s="208"/>
      <c r="AM51" s="208"/>
      <c r="AN51" s="207">
        <f>SUM($AG$51,$AT$51)</f>
        <v>0</v>
      </c>
      <c r="AO51" s="208"/>
      <c r="AP51" s="208"/>
      <c r="AQ51" s="68"/>
      <c r="AR51" s="50"/>
      <c r="AS51" s="69">
        <f>ROUND($AS$52,2)</f>
        <v>0</v>
      </c>
      <c r="AT51" s="70">
        <f>ROUND(SUM($AV$51:$AW$51),2)</f>
        <v>0</v>
      </c>
      <c r="AU51" s="71">
        <f>ROUND($AU$52,5)</f>
        <v>0</v>
      </c>
      <c r="AV51" s="70">
        <f>ROUND($AZ$51*$L$26,2)</f>
        <v>0</v>
      </c>
      <c r="AW51" s="70">
        <f>ROUND($BA$51*$L$27,2)</f>
        <v>0</v>
      </c>
      <c r="AX51" s="70">
        <f>ROUND($BB$51*$L$26,2)</f>
        <v>0</v>
      </c>
      <c r="AY51" s="70">
        <f>ROUND($BC$51*$L$27,2)</f>
        <v>0</v>
      </c>
      <c r="AZ51" s="70">
        <f>ROUND($AZ$52,2)</f>
        <v>0</v>
      </c>
      <c r="BA51" s="70">
        <f>ROUND($BA$52,2)</f>
        <v>0</v>
      </c>
      <c r="BB51" s="70">
        <f>ROUND($BB$52,2)</f>
        <v>0</v>
      </c>
      <c r="BC51" s="70">
        <f>ROUND($BC$52,2)</f>
        <v>0</v>
      </c>
      <c r="BD51" s="72">
        <f>ROUND($BD$52,2)</f>
        <v>0</v>
      </c>
      <c r="BS51" s="47" t="s">
        <v>72</v>
      </c>
      <c r="BT51" s="47" t="s">
        <v>73</v>
      </c>
      <c r="BV51" s="47" t="s">
        <v>74</v>
      </c>
      <c r="BW51" s="47" t="s">
        <v>5</v>
      </c>
      <c r="BX51" s="47" t="s">
        <v>75</v>
      </c>
    </row>
    <row r="52" spans="1:76" s="73" customFormat="1" ht="28.5" customHeight="1">
      <c r="A52" s="179" t="s">
        <v>283</v>
      </c>
      <c r="B52" s="74"/>
      <c r="C52" s="75"/>
      <c r="D52" s="222" t="s">
        <v>14</v>
      </c>
      <c r="E52" s="223"/>
      <c r="F52" s="223"/>
      <c r="G52" s="223"/>
      <c r="H52" s="223"/>
      <c r="I52" s="75"/>
      <c r="J52" s="222" t="s">
        <v>17</v>
      </c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0">
        <f>'26_2016K - OPRAVA PROPUSTKU'!$J$25</f>
        <v>0</v>
      </c>
      <c r="AH52" s="221"/>
      <c r="AI52" s="221"/>
      <c r="AJ52" s="221"/>
      <c r="AK52" s="221"/>
      <c r="AL52" s="221"/>
      <c r="AM52" s="221"/>
      <c r="AN52" s="220">
        <f>SUM($AG$52,$AT$52)</f>
        <v>0</v>
      </c>
      <c r="AO52" s="221"/>
      <c r="AP52" s="221"/>
      <c r="AQ52" s="76" t="s">
        <v>76</v>
      </c>
      <c r="AR52" s="77"/>
      <c r="AS52" s="78">
        <v>0</v>
      </c>
      <c r="AT52" s="79">
        <f>ROUND(SUM($AV$52:$AW$52),2)</f>
        <v>0</v>
      </c>
      <c r="AU52" s="80">
        <f>'26_2016K - OPRAVA PROPUSTKU'!$P$82</f>
        <v>0</v>
      </c>
      <c r="AV52" s="79">
        <f>'26_2016K - OPRAVA PROPUSTKU'!$J$28</f>
        <v>0</v>
      </c>
      <c r="AW52" s="79">
        <f>'26_2016K - OPRAVA PROPUSTKU'!$J$29</f>
        <v>0</v>
      </c>
      <c r="AX52" s="79">
        <f>'26_2016K - OPRAVA PROPUSTKU'!$J$30</f>
        <v>0</v>
      </c>
      <c r="AY52" s="79">
        <f>'26_2016K - OPRAVA PROPUSTKU'!$J$31</f>
        <v>0</v>
      </c>
      <c r="AZ52" s="79">
        <f>'26_2016K - OPRAVA PROPUSTKU'!$F$28</f>
        <v>0</v>
      </c>
      <c r="BA52" s="79">
        <f>'26_2016K - OPRAVA PROPUSTKU'!$F$29</f>
        <v>0</v>
      </c>
      <c r="BB52" s="79">
        <f>'26_2016K - OPRAVA PROPUSTKU'!$F$30</f>
        <v>0</v>
      </c>
      <c r="BC52" s="79">
        <f>'26_2016K - OPRAVA PROPUSTKU'!$F$31</f>
        <v>0</v>
      </c>
      <c r="BD52" s="81">
        <f>'26_2016K - OPRAVA PROPUSTKU'!$F$32</f>
        <v>0</v>
      </c>
      <c r="BT52" s="73" t="s">
        <v>21</v>
      </c>
      <c r="BU52" s="73" t="s">
        <v>77</v>
      </c>
      <c r="BV52" s="73" t="s">
        <v>74</v>
      </c>
      <c r="BW52" s="73" t="s">
        <v>5</v>
      </c>
      <c r="BX52" s="73" t="s">
        <v>75</v>
      </c>
    </row>
    <row r="53" spans="1:76" s="6" customFormat="1" ht="30.75" customHeight="1"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43"/>
    </row>
    <row r="54" spans="1:76" s="6" customFormat="1" ht="7.5" customHeight="1"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</sheetData>
  <sheetProtection password="CC35" sheet="1" objects="1" scenarios="1" formatColumns="0" formatRows="0" sort="0" autoFilter="0"/>
  <mergeCells count="41">
    <mergeCell ref="AN52:AP52"/>
    <mergeCell ref="AG52:AM52"/>
    <mergeCell ref="D52:H52"/>
    <mergeCell ref="J52:AF52"/>
    <mergeCell ref="AG51:AM51"/>
    <mergeCell ref="AR2:BE2"/>
    <mergeCell ref="C49:G49"/>
    <mergeCell ref="I49:AF49"/>
    <mergeCell ref="AG49:AM49"/>
    <mergeCell ref="AN49:AP49"/>
    <mergeCell ref="AN51:AP51"/>
    <mergeCell ref="X32:AB32"/>
    <mergeCell ref="AK32:AO32"/>
    <mergeCell ref="L42:AO42"/>
    <mergeCell ref="AM44:AN44"/>
    <mergeCell ref="AM46:AP46"/>
    <mergeCell ref="W28:AE28"/>
    <mergeCell ref="AK28:AO28"/>
    <mergeCell ref="AS46:AT48"/>
    <mergeCell ref="L29:O29"/>
    <mergeCell ref="W29:AE29"/>
    <mergeCell ref="AK29:AO29"/>
    <mergeCell ref="L30:O30"/>
    <mergeCell ref="W30:AE30"/>
    <mergeCell ref="AK30:AO30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tooltip="Rekapitulace stavby" display="1) Rekapitulace stavby"/>
    <hyperlink ref="W1:AI1" location="C51" tooltip="Rekapitulace objektů stavby a soupisů prací" display="2) Rekapitulace objektů stavby a soupisů prací"/>
    <hyperlink ref="A52" location="'26_2016K - OPRAVA PROPUSTKU'!C2" tooltip="26_2016K - OPRAVA PROPUSTKU" display="/"/>
  </hyperlinks>
  <pageMargins left="0.59027779102325439" right="0.59027779102325439" top="0.59027779102325439" bottom="0.59027779102325439" header="0" footer="0"/>
  <pageSetup paperSize="9" fitToHeight="100" orientation="landscape" blackAndWhite="1" r:id="rId1"/>
  <headerFooter alignWithMargins="0"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61"/>
  <sheetViews>
    <sheetView showGridLines="0" tabSelected="1" workbookViewId="0">
      <pane ySplit="1" topLeftCell="A2" activePane="bottomLeft" state="frozenSplit"/>
      <selection pane="bottomLeft"/>
    </sheetView>
  </sheetViews>
  <sheetFormatPr defaultColWidth="10.5" defaultRowHeight="14.25" customHeight="1"/>
  <cols>
    <col min="1" max="1" width="8.375" style="2" customWidth="1"/>
    <col min="2" max="2" width="1.625" style="2" customWidth="1"/>
    <col min="3" max="3" width="4.125" style="2" customWidth="1"/>
    <col min="4" max="4" width="4.375" style="2" customWidth="1"/>
    <col min="5" max="5" width="17.125" style="2" customWidth="1"/>
    <col min="6" max="6" width="90.875" style="2" customWidth="1"/>
    <col min="7" max="7" width="8.625" style="2" customWidth="1"/>
    <col min="8" max="8" width="11.125" style="2" customWidth="1"/>
    <col min="9" max="9" width="12.625" style="2" customWidth="1"/>
    <col min="10" max="10" width="23.5" style="2" customWidth="1"/>
    <col min="11" max="11" width="15.5" style="2" customWidth="1"/>
    <col min="12" max="12" width="10.5" style="1" customWidth="1"/>
    <col min="13" max="18" width="10.5" style="2" hidden="1" customWidth="1"/>
    <col min="19" max="19" width="8.125" style="2" hidden="1" customWidth="1"/>
    <col min="20" max="20" width="29.625" style="2" hidden="1" customWidth="1"/>
    <col min="21" max="21" width="16.375" style="2" hidden="1" customWidth="1"/>
    <col min="22" max="22" width="12.375" style="2" customWidth="1"/>
    <col min="23" max="23" width="16.375" style="2" customWidth="1"/>
    <col min="24" max="24" width="12.125" style="2" customWidth="1"/>
    <col min="25" max="25" width="15" style="2" customWidth="1"/>
    <col min="26" max="26" width="11" style="2" customWidth="1"/>
    <col min="27" max="27" width="15" style="2" customWidth="1"/>
    <col min="28" max="28" width="16.375" style="2" customWidth="1"/>
    <col min="29" max="29" width="11" style="2" customWidth="1"/>
    <col min="30" max="30" width="15" style="2" customWidth="1"/>
    <col min="31" max="31" width="16.375" style="2" customWidth="1"/>
    <col min="32" max="43" width="10.5" style="1" customWidth="1"/>
    <col min="44" max="65" width="10.5" style="2" hidden="1" customWidth="1"/>
    <col min="66" max="16384" width="10.5" style="1"/>
  </cols>
  <sheetData>
    <row r="1" spans="1:256" s="3" customFormat="1" ht="22.5" customHeight="1">
      <c r="A1" s="5"/>
      <c r="B1" s="181"/>
      <c r="C1" s="181"/>
      <c r="D1" s="180" t="s">
        <v>1</v>
      </c>
      <c r="E1" s="181"/>
      <c r="F1" s="182" t="s">
        <v>284</v>
      </c>
      <c r="G1" s="225" t="s">
        <v>285</v>
      </c>
      <c r="H1" s="225"/>
      <c r="I1" s="181"/>
      <c r="J1" s="182" t="s">
        <v>286</v>
      </c>
      <c r="K1" s="180" t="s">
        <v>78</v>
      </c>
      <c r="L1" s="182" t="s">
        <v>287</v>
      </c>
      <c r="M1" s="182"/>
      <c r="N1" s="182"/>
      <c r="O1" s="182"/>
      <c r="P1" s="182"/>
      <c r="Q1" s="182"/>
      <c r="R1" s="182"/>
      <c r="S1" s="182"/>
      <c r="T1" s="182"/>
      <c r="U1" s="178"/>
      <c r="V1" s="178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2" customFormat="1" ht="37.5" customHeight="1">
      <c r="L2" s="216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2" t="s">
        <v>5</v>
      </c>
    </row>
    <row r="3" spans="1:256" s="2" customFormat="1" ht="7.5" customHeight="1">
      <c r="B3" s="7"/>
      <c r="C3" s="8"/>
      <c r="D3" s="8"/>
      <c r="E3" s="8"/>
      <c r="F3" s="8"/>
      <c r="G3" s="8"/>
      <c r="H3" s="8"/>
      <c r="I3" s="82"/>
      <c r="J3" s="8"/>
      <c r="K3" s="9"/>
      <c r="AT3" s="2" t="s">
        <v>79</v>
      </c>
    </row>
    <row r="4" spans="1:256" s="2" customFormat="1" ht="37.5" customHeight="1">
      <c r="B4" s="10"/>
      <c r="C4" s="11"/>
      <c r="D4" s="12" t="s">
        <v>80</v>
      </c>
      <c r="E4" s="11"/>
      <c r="F4" s="11"/>
      <c r="G4" s="11"/>
      <c r="H4" s="11"/>
      <c r="J4" s="11"/>
      <c r="K4" s="13"/>
      <c r="M4" s="14" t="s">
        <v>10</v>
      </c>
      <c r="AT4" s="2" t="s">
        <v>4</v>
      </c>
    </row>
    <row r="5" spans="1:256" s="2" customFormat="1" ht="7.5" customHeight="1">
      <c r="B5" s="10"/>
      <c r="C5" s="11"/>
      <c r="D5" s="11"/>
      <c r="E5" s="11"/>
      <c r="F5" s="11"/>
      <c r="G5" s="11"/>
      <c r="H5" s="11"/>
      <c r="J5" s="11"/>
      <c r="K5" s="13"/>
    </row>
    <row r="6" spans="1:256" s="6" customFormat="1" ht="15.75" customHeight="1">
      <c r="B6" s="23"/>
      <c r="C6" s="24"/>
      <c r="D6" s="19" t="s">
        <v>16</v>
      </c>
      <c r="E6" s="24"/>
      <c r="F6" s="24"/>
      <c r="G6" s="24"/>
      <c r="H6" s="24"/>
      <c r="J6" s="24"/>
      <c r="K6" s="27"/>
    </row>
    <row r="7" spans="1:256" s="6" customFormat="1" ht="37.5" customHeight="1">
      <c r="B7" s="23"/>
      <c r="C7" s="24"/>
      <c r="D7" s="24"/>
      <c r="E7" s="213" t="s">
        <v>17</v>
      </c>
      <c r="F7" s="199"/>
      <c r="G7" s="199"/>
      <c r="H7" s="199"/>
      <c r="J7" s="24"/>
      <c r="K7" s="27"/>
    </row>
    <row r="8" spans="1:256" s="6" customFormat="1" ht="14.25" customHeight="1">
      <c r="B8" s="23"/>
      <c r="C8" s="24"/>
      <c r="D8" s="24"/>
      <c r="E8" s="24"/>
      <c r="F8" s="24"/>
      <c r="G8" s="24"/>
      <c r="H8" s="24"/>
      <c r="J8" s="24"/>
      <c r="K8" s="27"/>
    </row>
    <row r="9" spans="1:256" s="6" customFormat="1" ht="15" customHeight="1">
      <c r="B9" s="23"/>
      <c r="C9" s="24"/>
      <c r="D9" s="19" t="s">
        <v>19</v>
      </c>
      <c r="E9" s="24"/>
      <c r="F9" s="17"/>
      <c r="G9" s="24"/>
      <c r="H9" s="24"/>
      <c r="I9" s="83" t="s">
        <v>20</v>
      </c>
      <c r="J9" s="17"/>
      <c r="K9" s="27"/>
    </row>
    <row r="10" spans="1:256" s="6" customFormat="1" ht="15" customHeight="1">
      <c r="B10" s="23"/>
      <c r="C10" s="24"/>
      <c r="D10" s="19" t="s">
        <v>22</v>
      </c>
      <c r="E10" s="24"/>
      <c r="F10" s="17" t="s">
        <v>23</v>
      </c>
      <c r="G10" s="24"/>
      <c r="H10" s="24"/>
      <c r="I10" s="83" t="s">
        <v>24</v>
      </c>
      <c r="J10" s="52" t="str">
        <f>'Rekapitulace stavby'!$AN$8</f>
        <v>07.01.2016</v>
      </c>
      <c r="K10" s="27"/>
    </row>
    <row r="11" spans="1:256" s="6" customFormat="1" ht="12" customHeight="1">
      <c r="B11" s="23"/>
      <c r="C11" s="24"/>
      <c r="D11" s="24"/>
      <c r="E11" s="24"/>
      <c r="F11" s="24"/>
      <c r="G11" s="24"/>
      <c r="H11" s="24"/>
      <c r="J11" s="24"/>
      <c r="K11" s="27"/>
    </row>
    <row r="12" spans="1:256" s="6" customFormat="1" ht="15" customHeight="1">
      <c r="B12" s="23"/>
      <c r="C12" s="24"/>
      <c r="D12" s="19" t="s">
        <v>28</v>
      </c>
      <c r="E12" s="24"/>
      <c r="F12" s="24"/>
      <c r="G12" s="24"/>
      <c r="H12" s="24"/>
      <c r="I12" s="83" t="s">
        <v>29</v>
      </c>
      <c r="J12" s="17"/>
      <c r="K12" s="27"/>
    </row>
    <row r="13" spans="1:256" s="6" customFormat="1" ht="18.75" customHeight="1">
      <c r="B13" s="23"/>
      <c r="C13" s="24"/>
      <c r="D13" s="24"/>
      <c r="E13" s="17" t="s">
        <v>30</v>
      </c>
      <c r="F13" s="24"/>
      <c r="G13" s="24"/>
      <c r="H13" s="24"/>
      <c r="I13" s="83" t="s">
        <v>31</v>
      </c>
      <c r="J13" s="17"/>
      <c r="K13" s="27"/>
    </row>
    <row r="14" spans="1:256" s="6" customFormat="1" ht="7.5" customHeight="1">
      <c r="B14" s="23"/>
      <c r="C14" s="24"/>
      <c r="D14" s="24"/>
      <c r="E14" s="24"/>
      <c r="F14" s="24"/>
      <c r="G14" s="24"/>
      <c r="H14" s="24"/>
      <c r="J14" s="24"/>
      <c r="K14" s="27"/>
    </row>
    <row r="15" spans="1:256" s="6" customFormat="1" ht="15" customHeight="1">
      <c r="B15" s="23"/>
      <c r="C15" s="24"/>
      <c r="D15" s="19" t="s">
        <v>32</v>
      </c>
      <c r="E15" s="24"/>
      <c r="F15" s="24"/>
      <c r="G15" s="24"/>
      <c r="H15" s="24"/>
      <c r="I15" s="83" t="s">
        <v>29</v>
      </c>
      <c r="J15" s="17" t="str">
        <f>IF('Rekapitulace stavby'!$AN$13="Vyplň údaj","",IF('Rekapitulace stavby'!$AN$13="","",'Rekapitulace stavby'!$AN$13))</f>
        <v/>
      </c>
      <c r="K15" s="27"/>
    </row>
    <row r="16" spans="1:256" s="6" customFormat="1" ht="18.75" customHeight="1">
      <c r="B16" s="23"/>
      <c r="C16" s="24"/>
      <c r="D16" s="24"/>
      <c r="E16" s="17" t="str">
        <f>IF('Rekapitulace stavby'!$E$14="Vyplň údaj","",IF('Rekapitulace stavby'!$E$14="","",'Rekapitulace stavby'!$E$14))</f>
        <v/>
      </c>
      <c r="F16" s="24"/>
      <c r="G16" s="24"/>
      <c r="H16" s="24"/>
      <c r="I16" s="83" t="s">
        <v>31</v>
      </c>
      <c r="J16" s="17" t="str">
        <f>IF('Rekapitulace stavby'!$AN$14="Vyplň údaj","",IF('Rekapitulace stavby'!$AN$14="","",'Rekapitulace stavby'!$AN$14))</f>
        <v/>
      </c>
      <c r="K16" s="27"/>
    </row>
    <row r="17" spans="2:11" s="6" customFormat="1" ht="7.5" customHeight="1">
      <c r="B17" s="23"/>
      <c r="C17" s="24"/>
      <c r="D17" s="24"/>
      <c r="E17" s="24"/>
      <c r="F17" s="24"/>
      <c r="G17" s="24"/>
      <c r="H17" s="24"/>
      <c r="J17" s="24"/>
      <c r="K17" s="27"/>
    </row>
    <row r="18" spans="2:11" s="6" customFormat="1" ht="15" customHeight="1">
      <c r="B18" s="23"/>
      <c r="C18" s="24"/>
      <c r="D18" s="19" t="s">
        <v>34</v>
      </c>
      <c r="E18" s="24"/>
      <c r="F18" s="24"/>
      <c r="G18" s="24"/>
      <c r="H18" s="24"/>
      <c r="I18" s="83" t="s">
        <v>29</v>
      </c>
      <c r="J18" s="17" t="s">
        <v>35</v>
      </c>
      <c r="K18" s="27"/>
    </row>
    <row r="19" spans="2:11" s="6" customFormat="1" ht="18.75" customHeight="1">
      <c r="B19" s="23"/>
      <c r="C19" s="24"/>
      <c r="D19" s="24"/>
      <c r="E19" s="17" t="s">
        <v>36</v>
      </c>
      <c r="F19" s="24"/>
      <c r="G19" s="24"/>
      <c r="H19" s="24"/>
      <c r="I19" s="83" t="s">
        <v>31</v>
      </c>
      <c r="J19" s="17"/>
      <c r="K19" s="27"/>
    </row>
    <row r="20" spans="2:11" s="6" customFormat="1" ht="7.5" customHeight="1">
      <c r="B20" s="23"/>
      <c r="C20" s="24"/>
      <c r="D20" s="24"/>
      <c r="E20" s="24"/>
      <c r="F20" s="24"/>
      <c r="G20" s="24"/>
      <c r="H20" s="24"/>
      <c r="J20" s="24"/>
      <c r="K20" s="27"/>
    </row>
    <row r="21" spans="2:11" s="6" customFormat="1" ht="15" customHeight="1">
      <c r="B21" s="23"/>
      <c r="C21" s="24"/>
      <c r="D21" s="19" t="s">
        <v>38</v>
      </c>
      <c r="E21" s="24"/>
      <c r="F21" s="24"/>
      <c r="G21" s="24"/>
      <c r="H21" s="24"/>
      <c r="J21" s="24"/>
      <c r="K21" s="27"/>
    </row>
    <row r="22" spans="2:11" s="84" customFormat="1" ht="15.75" customHeight="1">
      <c r="B22" s="85"/>
      <c r="C22" s="86"/>
      <c r="D22" s="86"/>
      <c r="E22" s="195"/>
      <c r="F22" s="224"/>
      <c r="G22" s="224"/>
      <c r="H22" s="224"/>
      <c r="J22" s="86"/>
      <c r="K22" s="87"/>
    </row>
    <row r="23" spans="2:11" s="6" customFormat="1" ht="7.5" customHeight="1">
      <c r="B23" s="23"/>
      <c r="C23" s="24"/>
      <c r="D23" s="24"/>
      <c r="E23" s="24"/>
      <c r="F23" s="24"/>
      <c r="G23" s="24"/>
      <c r="H23" s="24"/>
      <c r="J23" s="24"/>
      <c r="K23" s="27"/>
    </row>
    <row r="24" spans="2:11" s="6" customFormat="1" ht="7.5" customHeight="1">
      <c r="B24" s="23"/>
      <c r="C24" s="24"/>
      <c r="D24" s="64"/>
      <c r="E24" s="64"/>
      <c r="F24" s="64"/>
      <c r="G24" s="64"/>
      <c r="H24" s="64"/>
      <c r="I24" s="53"/>
      <c r="J24" s="64"/>
      <c r="K24" s="88"/>
    </row>
    <row r="25" spans="2:11" s="6" customFormat="1" ht="26.25" customHeight="1">
      <c r="B25" s="23"/>
      <c r="C25" s="24"/>
      <c r="D25" s="89" t="s">
        <v>39</v>
      </c>
      <c r="E25" s="24"/>
      <c r="F25" s="24"/>
      <c r="G25" s="24"/>
      <c r="H25" s="24"/>
      <c r="J25" s="67">
        <f>ROUND($J$82,2)</f>
        <v>0</v>
      </c>
      <c r="K25" s="27"/>
    </row>
    <row r="26" spans="2:11" s="6" customFormat="1" ht="7.5" customHeight="1">
      <c r="B26" s="23"/>
      <c r="C26" s="24"/>
      <c r="D26" s="64"/>
      <c r="E26" s="64"/>
      <c r="F26" s="64"/>
      <c r="G26" s="64"/>
      <c r="H26" s="64"/>
      <c r="I26" s="53"/>
      <c r="J26" s="64"/>
      <c r="K26" s="88"/>
    </row>
    <row r="27" spans="2:11" s="6" customFormat="1" ht="15" customHeight="1">
      <c r="B27" s="23"/>
      <c r="C27" s="24"/>
      <c r="D27" s="24"/>
      <c r="E27" s="24"/>
      <c r="F27" s="28" t="s">
        <v>41</v>
      </c>
      <c r="G27" s="24"/>
      <c r="H27" s="24"/>
      <c r="I27" s="90" t="s">
        <v>40</v>
      </c>
      <c r="J27" s="28" t="s">
        <v>42</v>
      </c>
      <c r="K27" s="27"/>
    </row>
    <row r="28" spans="2:11" s="6" customFormat="1" ht="15" customHeight="1">
      <c r="B28" s="23"/>
      <c r="C28" s="24"/>
      <c r="D28" s="30" t="s">
        <v>43</v>
      </c>
      <c r="E28" s="30" t="s">
        <v>44</v>
      </c>
      <c r="F28" s="91">
        <f>ROUND(SUM($BE$82:$BE$159),2)</f>
        <v>0</v>
      </c>
      <c r="G28" s="24"/>
      <c r="H28" s="24"/>
      <c r="I28" s="92">
        <v>0.21</v>
      </c>
      <c r="J28" s="91">
        <f>ROUND(ROUND((SUM($BE$82:$BE$159)),2)*$I$28,2)</f>
        <v>0</v>
      </c>
      <c r="K28" s="27"/>
    </row>
    <row r="29" spans="2:11" s="6" customFormat="1" ht="15" customHeight="1">
      <c r="B29" s="23"/>
      <c r="C29" s="24"/>
      <c r="D29" s="24"/>
      <c r="E29" s="30" t="s">
        <v>45</v>
      </c>
      <c r="F29" s="91">
        <f>ROUND(SUM($BF$82:$BF$159),2)</f>
        <v>0</v>
      </c>
      <c r="G29" s="24"/>
      <c r="H29" s="24"/>
      <c r="I29" s="92">
        <v>0.15</v>
      </c>
      <c r="J29" s="91">
        <f>ROUND(ROUND((SUM($BF$82:$BF$159)),2)*$I$29,2)</f>
        <v>0</v>
      </c>
      <c r="K29" s="27"/>
    </row>
    <row r="30" spans="2:11" s="6" customFormat="1" ht="15" hidden="1" customHeight="1">
      <c r="B30" s="23"/>
      <c r="C30" s="24"/>
      <c r="D30" s="24"/>
      <c r="E30" s="30" t="s">
        <v>46</v>
      </c>
      <c r="F30" s="91">
        <f>ROUND(SUM($BG$82:$BG$159),2)</f>
        <v>0</v>
      </c>
      <c r="G30" s="24"/>
      <c r="H30" s="24"/>
      <c r="I30" s="92">
        <v>0.21</v>
      </c>
      <c r="J30" s="91">
        <v>0</v>
      </c>
      <c r="K30" s="27"/>
    </row>
    <row r="31" spans="2:11" s="6" customFormat="1" ht="15" hidden="1" customHeight="1">
      <c r="B31" s="23"/>
      <c r="C31" s="24"/>
      <c r="D31" s="24"/>
      <c r="E31" s="30" t="s">
        <v>47</v>
      </c>
      <c r="F31" s="91">
        <f>ROUND(SUM($BH$82:$BH$159),2)</f>
        <v>0</v>
      </c>
      <c r="G31" s="24"/>
      <c r="H31" s="24"/>
      <c r="I31" s="92">
        <v>0.15</v>
      </c>
      <c r="J31" s="91">
        <v>0</v>
      </c>
      <c r="K31" s="27"/>
    </row>
    <row r="32" spans="2:11" s="6" customFormat="1" ht="15" hidden="1" customHeight="1">
      <c r="B32" s="23"/>
      <c r="C32" s="24"/>
      <c r="D32" s="24"/>
      <c r="E32" s="30" t="s">
        <v>48</v>
      </c>
      <c r="F32" s="91">
        <f>ROUND(SUM($BI$82:$BI$159),2)</f>
        <v>0</v>
      </c>
      <c r="G32" s="24"/>
      <c r="H32" s="24"/>
      <c r="I32" s="92">
        <v>0</v>
      </c>
      <c r="J32" s="91">
        <v>0</v>
      </c>
      <c r="K32" s="27"/>
    </row>
    <row r="33" spans="2:11" s="6" customFormat="1" ht="7.5" customHeight="1">
      <c r="B33" s="23"/>
      <c r="C33" s="24"/>
      <c r="D33" s="24"/>
      <c r="E33" s="24"/>
      <c r="F33" s="24"/>
      <c r="G33" s="24"/>
      <c r="H33" s="24"/>
      <c r="J33" s="24"/>
      <c r="K33" s="27"/>
    </row>
    <row r="34" spans="2:11" s="6" customFormat="1" ht="26.25" customHeight="1">
      <c r="B34" s="23"/>
      <c r="C34" s="32"/>
      <c r="D34" s="33" t="s">
        <v>49</v>
      </c>
      <c r="E34" s="34"/>
      <c r="F34" s="34"/>
      <c r="G34" s="93" t="s">
        <v>50</v>
      </c>
      <c r="H34" s="35" t="s">
        <v>51</v>
      </c>
      <c r="I34" s="94"/>
      <c r="J34" s="36">
        <f>SUM($J$25:$J$32)</f>
        <v>0</v>
      </c>
      <c r="K34" s="95"/>
    </row>
    <row r="35" spans="2:11" s="6" customFormat="1" ht="15" customHeight="1">
      <c r="B35" s="38"/>
      <c r="C35" s="39"/>
      <c r="D35" s="39"/>
      <c r="E35" s="39"/>
      <c r="F35" s="39"/>
      <c r="G35" s="39"/>
      <c r="H35" s="39"/>
      <c r="I35" s="96"/>
      <c r="J35" s="39"/>
      <c r="K35" s="40"/>
    </row>
    <row r="39" spans="2:11" s="6" customFormat="1" ht="7.5" customHeight="1">
      <c r="B39" s="97"/>
      <c r="C39" s="98"/>
      <c r="D39" s="98"/>
      <c r="E39" s="98"/>
      <c r="F39" s="98"/>
      <c r="G39" s="98"/>
      <c r="H39" s="98"/>
      <c r="I39" s="98"/>
      <c r="J39" s="98"/>
      <c r="K39" s="99"/>
    </row>
    <row r="40" spans="2:11" s="6" customFormat="1" ht="37.5" customHeight="1">
      <c r="B40" s="23"/>
      <c r="C40" s="12" t="s">
        <v>81</v>
      </c>
      <c r="D40" s="24"/>
      <c r="E40" s="24"/>
      <c r="F40" s="24"/>
      <c r="G40" s="24"/>
      <c r="H40" s="24"/>
      <c r="J40" s="24"/>
      <c r="K40" s="27"/>
    </row>
    <row r="41" spans="2:11" s="6" customFormat="1" ht="7.5" customHeight="1">
      <c r="B41" s="23"/>
      <c r="C41" s="24"/>
      <c r="D41" s="24"/>
      <c r="E41" s="24"/>
      <c r="F41" s="24"/>
      <c r="G41" s="24"/>
      <c r="H41" s="24"/>
      <c r="J41" s="24"/>
      <c r="K41" s="27"/>
    </row>
    <row r="42" spans="2:11" s="6" customFormat="1" ht="15" customHeight="1">
      <c r="B42" s="23"/>
      <c r="C42" s="19" t="s">
        <v>16</v>
      </c>
      <c r="D42" s="24"/>
      <c r="E42" s="24"/>
      <c r="F42" s="24"/>
      <c r="G42" s="24"/>
      <c r="H42" s="24"/>
      <c r="J42" s="24"/>
      <c r="K42" s="27"/>
    </row>
    <row r="43" spans="2:11" s="6" customFormat="1" ht="19.5" customHeight="1">
      <c r="B43" s="23"/>
      <c r="C43" s="24"/>
      <c r="D43" s="24"/>
      <c r="E43" s="213" t="str">
        <f>$E$7</f>
        <v>OPRAVA PROPUSTKU</v>
      </c>
      <c r="F43" s="199"/>
      <c r="G43" s="199"/>
      <c r="H43" s="199"/>
      <c r="J43" s="24"/>
      <c r="K43" s="27"/>
    </row>
    <row r="44" spans="2:11" s="6" customFormat="1" ht="7.5" customHeight="1">
      <c r="B44" s="23"/>
      <c r="C44" s="24"/>
      <c r="D44" s="24"/>
      <c r="E44" s="24"/>
      <c r="F44" s="24"/>
      <c r="G44" s="24"/>
      <c r="H44" s="24"/>
      <c r="J44" s="24"/>
      <c r="K44" s="27"/>
    </row>
    <row r="45" spans="2:11" s="6" customFormat="1" ht="18.75" customHeight="1">
      <c r="B45" s="23"/>
      <c r="C45" s="19" t="s">
        <v>22</v>
      </c>
      <c r="D45" s="24"/>
      <c r="E45" s="24"/>
      <c r="F45" s="17" t="str">
        <f>$F$10</f>
        <v>ve Žďáru u Staré Paky</v>
      </c>
      <c r="G45" s="24"/>
      <c r="H45" s="24"/>
      <c r="I45" s="83" t="s">
        <v>24</v>
      </c>
      <c r="J45" s="52" t="str">
        <f>IF($J$10="","",$J$10)</f>
        <v>07.01.2016</v>
      </c>
      <c r="K45" s="27"/>
    </row>
    <row r="46" spans="2:11" s="6" customFormat="1" ht="7.5" customHeight="1">
      <c r="B46" s="23"/>
      <c r="C46" s="24"/>
      <c r="D46" s="24"/>
      <c r="E46" s="24"/>
      <c r="F46" s="24"/>
      <c r="G46" s="24"/>
      <c r="H46" s="24"/>
      <c r="J46" s="24"/>
      <c r="K46" s="27"/>
    </row>
    <row r="47" spans="2:11" s="6" customFormat="1" ht="15.75" customHeight="1">
      <c r="B47" s="23"/>
      <c r="C47" s="19" t="s">
        <v>28</v>
      </c>
      <c r="D47" s="24"/>
      <c r="E47" s="24"/>
      <c r="F47" s="17" t="str">
        <f>$E$13</f>
        <v>OBEC LEVÍNSKÁ OLEŠNICE, Levínská Olešnice 94</v>
      </c>
      <c r="G47" s="24"/>
      <c r="H47" s="24"/>
      <c r="I47" s="83" t="s">
        <v>34</v>
      </c>
      <c r="J47" s="17" t="str">
        <f>$E$19</f>
        <v>Ing. Jan KORDA, ČKAIT 0501076</v>
      </c>
      <c r="K47" s="27"/>
    </row>
    <row r="48" spans="2:11" s="6" customFormat="1" ht="15" customHeight="1">
      <c r="B48" s="23"/>
      <c r="C48" s="19" t="s">
        <v>32</v>
      </c>
      <c r="D48" s="24"/>
      <c r="E48" s="24"/>
      <c r="F48" s="17" t="str">
        <f>IF($E$16="","",$E$16)</f>
        <v/>
      </c>
      <c r="G48" s="24"/>
      <c r="H48" s="24"/>
      <c r="J48" s="24"/>
      <c r="K48" s="27"/>
    </row>
    <row r="49" spans="2:47" s="6" customFormat="1" ht="11.25" customHeight="1">
      <c r="B49" s="23"/>
      <c r="C49" s="24"/>
      <c r="D49" s="24"/>
      <c r="E49" s="24"/>
      <c r="F49" s="24"/>
      <c r="G49" s="24"/>
      <c r="H49" s="24"/>
      <c r="J49" s="24"/>
      <c r="K49" s="27"/>
    </row>
    <row r="50" spans="2:47" s="6" customFormat="1" ht="30" customHeight="1">
      <c r="B50" s="23"/>
      <c r="C50" s="100" t="s">
        <v>82</v>
      </c>
      <c r="D50" s="32"/>
      <c r="E50" s="32"/>
      <c r="F50" s="32"/>
      <c r="G50" s="32"/>
      <c r="H50" s="32"/>
      <c r="I50" s="101"/>
      <c r="J50" s="102" t="s">
        <v>83</v>
      </c>
      <c r="K50" s="37"/>
    </row>
    <row r="51" spans="2:47" s="6" customFormat="1" ht="11.25" customHeight="1">
      <c r="B51" s="23"/>
      <c r="C51" s="24"/>
      <c r="D51" s="24"/>
      <c r="E51" s="24"/>
      <c r="F51" s="24"/>
      <c r="G51" s="24"/>
      <c r="H51" s="24"/>
      <c r="J51" s="24"/>
      <c r="K51" s="27"/>
    </row>
    <row r="52" spans="2:47" s="6" customFormat="1" ht="30" customHeight="1">
      <c r="B52" s="23"/>
      <c r="C52" s="66" t="s">
        <v>84</v>
      </c>
      <c r="D52" s="24"/>
      <c r="E52" s="24"/>
      <c r="F52" s="24"/>
      <c r="G52" s="24"/>
      <c r="H52" s="24"/>
      <c r="J52" s="67">
        <f>$J$82</f>
        <v>0</v>
      </c>
      <c r="K52" s="27"/>
      <c r="AU52" s="6" t="s">
        <v>85</v>
      </c>
    </row>
    <row r="53" spans="2:47" s="103" customFormat="1" ht="25.5" customHeight="1">
      <c r="B53" s="104"/>
      <c r="C53" s="105"/>
      <c r="D53" s="106" t="s">
        <v>86</v>
      </c>
      <c r="E53" s="106"/>
      <c r="F53" s="106"/>
      <c r="G53" s="106"/>
      <c r="H53" s="106"/>
      <c r="I53" s="107"/>
      <c r="J53" s="108">
        <f>$J$83</f>
        <v>0</v>
      </c>
      <c r="K53" s="109"/>
    </row>
    <row r="54" spans="2:47" s="110" customFormat="1" ht="21" customHeight="1">
      <c r="B54" s="111"/>
      <c r="C54" s="112"/>
      <c r="D54" s="113" t="s">
        <v>87</v>
      </c>
      <c r="E54" s="113"/>
      <c r="F54" s="113"/>
      <c r="G54" s="113"/>
      <c r="H54" s="113"/>
      <c r="I54" s="114"/>
      <c r="J54" s="115">
        <f>$J$84</f>
        <v>0</v>
      </c>
      <c r="K54" s="116"/>
    </row>
    <row r="55" spans="2:47" s="110" customFormat="1" ht="21" customHeight="1">
      <c r="B55" s="111"/>
      <c r="C55" s="112"/>
      <c r="D55" s="113" t="s">
        <v>88</v>
      </c>
      <c r="E55" s="113"/>
      <c r="F55" s="113"/>
      <c r="G55" s="113"/>
      <c r="H55" s="113"/>
      <c r="I55" s="114"/>
      <c r="J55" s="115">
        <f>$J$90</f>
        <v>0</v>
      </c>
      <c r="K55" s="116"/>
    </row>
    <row r="56" spans="2:47" s="110" customFormat="1" ht="21" customHeight="1">
      <c r="B56" s="111"/>
      <c r="C56" s="112"/>
      <c r="D56" s="113" t="s">
        <v>89</v>
      </c>
      <c r="E56" s="113"/>
      <c r="F56" s="113"/>
      <c r="G56" s="113"/>
      <c r="H56" s="113"/>
      <c r="I56" s="114"/>
      <c r="J56" s="115">
        <f>$J$109</f>
        <v>0</v>
      </c>
      <c r="K56" s="116"/>
    </row>
    <row r="57" spans="2:47" s="110" customFormat="1" ht="21" customHeight="1">
      <c r="B57" s="111"/>
      <c r="C57" s="112"/>
      <c r="D57" s="113" t="s">
        <v>90</v>
      </c>
      <c r="E57" s="113"/>
      <c r="F57" s="113"/>
      <c r="G57" s="113"/>
      <c r="H57" s="113"/>
      <c r="I57" s="114"/>
      <c r="J57" s="115">
        <f>$J$114</f>
        <v>0</v>
      </c>
      <c r="K57" s="116"/>
    </row>
    <row r="58" spans="2:47" s="110" customFormat="1" ht="21" customHeight="1">
      <c r="B58" s="111"/>
      <c r="C58" s="112"/>
      <c r="D58" s="113" t="s">
        <v>91</v>
      </c>
      <c r="E58" s="113"/>
      <c r="F58" s="113"/>
      <c r="G58" s="113"/>
      <c r="H58" s="113"/>
      <c r="I58" s="114"/>
      <c r="J58" s="115">
        <f>$J$118</f>
        <v>0</v>
      </c>
      <c r="K58" s="116"/>
    </row>
    <row r="59" spans="2:47" s="110" customFormat="1" ht="21" customHeight="1">
      <c r="B59" s="111"/>
      <c r="C59" s="112"/>
      <c r="D59" s="113" t="s">
        <v>92</v>
      </c>
      <c r="E59" s="113"/>
      <c r="F59" s="113"/>
      <c r="G59" s="113"/>
      <c r="H59" s="113"/>
      <c r="I59" s="114"/>
      <c r="J59" s="115">
        <f>$J$127</f>
        <v>0</v>
      </c>
      <c r="K59" s="116"/>
    </row>
    <row r="60" spans="2:47" s="110" customFormat="1" ht="21" customHeight="1">
      <c r="B60" s="111"/>
      <c r="C60" s="112"/>
      <c r="D60" s="113" t="s">
        <v>93</v>
      </c>
      <c r="E60" s="113"/>
      <c r="F60" s="113"/>
      <c r="G60" s="113"/>
      <c r="H60" s="113"/>
      <c r="I60" s="114"/>
      <c r="J60" s="115">
        <f>$J$140</f>
        <v>0</v>
      </c>
      <c r="K60" s="116"/>
    </row>
    <row r="61" spans="2:47" s="110" customFormat="1" ht="21" customHeight="1">
      <c r="B61" s="111"/>
      <c r="C61" s="112"/>
      <c r="D61" s="113" t="s">
        <v>94</v>
      </c>
      <c r="E61" s="113"/>
      <c r="F61" s="113"/>
      <c r="G61" s="113"/>
      <c r="H61" s="113"/>
      <c r="I61" s="114"/>
      <c r="J61" s="115">
        <f>$J$150</f>
        <v>0</v>
      </c>
      <c r="K61" s="116"/>
    </row>
    <row r="62" spans="2:47" s="110" customFormat="1" ht="21" customHeight="1">
      <c r="B62" s="111"/>
      <c r="C62" s="112"/>
      <c r="D62" s="113" t="s">
        <v>95</v>
      </c>
      <c r="E62" s="113"/>
      <c r="F62" s="113"/>
      <c r="G62" s="113"/>
      <c r="H62" s="113"/>
      <c r="I62" s="114"/>
      <c r="J62" s="115">
        <f>$J$153</f>
        <v>0</v>
      </c>
      <c r="K62" s="116"/>
    </row>
    <row r="63" spans="2:47" s="103" customFormat="1" ht="25.5" customHeight="1">
      <c r="B63" s="104"/>
      <c r="C63" s="105"/>
      <c r="D63" s="106" t="s">
        <v>96</v>
      </c>
      <c r="E63" s="106"/>
      <c r="F63" s="106"/>
      <c r="G63" s="106"/>
      <c r="H63" s="106"/>
      <c r="I63" s="107"/>
      <c r="J63" s="108">
        <f>$J$156</f>
        <v>0</v>
      </c>
      <c r="K63" s="109"/>
    </row>
    <row r="64" spans="2:47" s="110" customFormat="1" ht="21" customHeight="1">
      <c r="B64" s="111"/>
      <c r="C64" s="112"/>
      <c r="D64" s="113" t="s">
        <v>97</v>
      </c>
      <c r="E64" s="113"/>
      <c r="F64" s="113"/>
      <c r="G64" s="113"/>
      <c r="H64" s="113"/>
      <c r="I64" s="114"/>
      <c r="J64" s="115">
        <f>$J$157</f>
        <v>0</v>
      </c>
      <c r="K64" s="116"/>
    </row>
    <row r="65" spans="2:12" s="6" customFormat="1" ht="22.5" customHeight="1">
      <c r="B65" s="23"/>
      <c r="C65" s="24"/>
      <c r="D65" s="24"/>
      <c r="E65" s="24"/>
      <c r="F65" s="24"/>
      <c r="G65" s="24"/>
      <c r="H65" s="24"/>
      <c r="J65" s="24"/>
      <c r="K65" s="27"/>
    </row>
    <row r="66" spans="2:12" s="6" customFormat="1" ht="7.5" customHeight="1">
      <c r="B66" s="38"/>
      <c r="C66" s="39"/>
      <c r="D66" s="39"/>
      <c r="E66" s="39"/>
      <c r="F66" s="39"/>
      <c r="G66" s="39"/>
      <c r="H66" s="39"/>
      <c r="I66" s="96"/>
      <c r="J66" s="39"/>
      <c r="K66" s="40"/>
    </row>
    <row r="70" spans="2:12" s="6" customFormat="1" ht="7.5" customHeight="1">
      <c r="B70" s="41"/>
      <c r="C70" s="42"/>
      <c r="D70" s="42"/>
      <c r="E70" s="42"/>
      <c r="F70" s="42"/>
      <c r="G70" s="42"/>
      <c r="H70" s="42"/>
      <c r="I70" s="98"/>
      <c r="J70" s="42"/>
      <c r="K70" s="42"/>
      <c r="L70" s="43"/>
    </row>
    <row r="71" spans="2:12" s="6" customFormat="1" ht="37.5" customHeight="1">
      <c r="B71" s="23"/>
      <c r="C71" s="12" t="s">
        <v>98</v>
      </c>
      <c r="D71" s="24"/>
      <c r="E71" s="24"/>
      <c r="F71" s="24"/>
      <c r="G71" s="24"/>
      <c r="H71" s="24"/>
      <c r="J71" s="24"/>
      <c r="K71" s="24"/>
      <c r="L71" s="43"/>
    </row>
    <row r="72" spans="2:12" s="6" customFormat="1" ht="7.5" customHeight="1">
      <c r="B72" s="23"/>
      <c r="C72" s="24"/>
      <c r="D72" s="24"/>
      <c r="E72" s="24"/>
      <c r="F72" s="24"/>
      <c r="G72" s="24"/>
      <c r="H72" s="24"/>
      <c r="J72" s="24"/>
      <c r="K72" s="24"/>
      <c r="L72" s="43"/>
    </row>
    <row r="73" spans="2:12" s="6" customFormat="1" ht="15" customHeight="1">
      <c r="B73" s="23"/>
      <c r="C73" s="19" t="s">
        <v>16</v>
      </c>
      <c r="D73" s="24"/>
      <c r="E73" s="24"/>
      <c r="F73" s="24"/>
      <c r="G73" s="24"/>
      <c r="H73" s="24"/>
      <c r="J73" s="24"/>
      <c r="K73" s="24"/>
      <c r="L73" s="43"/>
    </row>
    <row r="74" spans="2:12" s="6" customFormat="1" ht="19.5" customHeight="1">
      <c r="B74" s="23"/>
      <c r="C74" s="24"/>
      <c r="D74" s="24"/>
      <c r="E74" s="213" t="str">
        <f>$E$7</f>
        <v>OPRAVA PROPUSTKU</v>
      </c>
      <c r="F74" s="199"/>
      <c r="G74" s="199"/>
      <c r="H74" s="199"/>
      <c r="J74" s="24"/>
      <c r="K74" s="24"/>
      <c r="L74" s="43"/>
    </row>
    <row r="75" spans="2:12" s="6" customFormat="1" ht="7.5" customHeight="1">
      <c r="B75" s="23"/>
      <c r="C75" s="24"/>
      <c r="D75" s="24"/>
      <c r="E75" s="24"/>
      <c r="F75" s="24"/>
      <c r="G75" s="24"/>
      <c r="H75" s="24"/>
      <c r="J75" s="24"/>
      <c r="K75" s="24"/>
      <c r="L75" s="43"/>
    </row>
    <row r="76" spans="2:12" s="6" customFormat="1" ht="18.75" customHeight="1">
      <c r="B76" s="23"/>
      <c r="C76" s="19" t="s">
        <v>22</v>
      </c>
      <c r="D76" s="24"/>
      <c r="E76" s="24"/>
      <c r="F76" s="17" t="str">
        <f>$F$10</f>
        <v>ve Žďáru u Staré Paky</v>
      </c>
      <c r="G76" s="24"/>
      <c r="H76" s="24"/>
      <c r="I76" s="83" t="s">
        <v>24</v>
      </c>
      <c r="J76" s="52" t="str">
        <f>IF($J$10="","",$J$10)</f>
        <v>07.01.2016</v>
      </c>
      <c r="K76" s="24"/>
      <c r="L76" s="43"/>
    </row>
    <row r="77" spans="2:12" s="6" customFormat="1" ht="7.5" customHeight="1">
      <c r="B77" s="23"/>
      <c r="C77" s="24"/>
      <c r="D77" s="24"/>
      <c r="E77" s="24"/>
      <c r="F77" s="24"/>
      <c r="G77" s="24"/>
      <c r="H77" s="24"/>
      <c r="J77" s="24"/>
      <c r="K77" s="24"/>
      <c r="L77" s="43"/>
    </row>
    <row r="78" spans="2:12" s="6" customFormat="1" ht="15.75" customHeight="1">
      <c r="B78" s="23"/>
      <c r="C78" s="19" t="s">
        <v>28</v>
      </c>
      <c r="D78" s="24"/>
      <c r="E78" s="24"/>
      <c r="F78" s="17" t="str">
        <f>$E$13</f>
        <v>OBEC LEVÍNSKÁ OLEŠNICE, Levínská Olešnice 94</v>
      </c>
      <c r="G78" s="24"/>
      <c r="H78" s="24"/>
      <c r="I78" s="83" t="s">
        <v>34</v>
      </c>
      <c r="J78" s="17" t="str">
        <f>$E$19</f>
        <v>Ing. Jan KORDA, ČKAIT 0501076</v>
      </c>
      <c r="K78" s="24"/>
      <c r="L78" s="43"/>
    </row>
    <row r="79" spans="2:12" s="6" customFormat="1" ht="15" customHeight="1">
      <c r="B79" s="23"/>
      <c r="C79" s="19" t="s">
        <v>32</v>
      </c>
      <c r="D79" s="24"/>
      <c r="E79" s="24"/>
      <c r="F79" s="17" t="str">
        <f>IF($E$16="","",$E$16)</f>
        <v/>
      </c>
      <c r="G79" s="24"/>
      <c r="H79" s="24"/>
      <c r="J79" s="24"/>
      <c r="K79" s="24"/>
      <c r="L79" s="43"/>
    </row>
    <row r="80" spans="2:12" s="6" customFormat="1" ht="11.25" customHeight="1">
      <c r="B80" s="23"/>
      <c r="C80" s="24"/>
      <c r="D80" s="24"/>
      <c r="E80" s="24"/>
      <c r="F80" s="24"/>
      <c r="G80" s="24"/>
      <c r="H80" s="24"/>
      <c r="J80" s="24"/>
      <c r="K80" s="24"/>
      <c r="L80" s="43"/>
    </row>
    <row r="81" spans="2:65" s="117" customFormat="1" ht="30" customHeight="1">
      <c r="B81" s="118"/>
      <c r="C81" s="119" t="s">
        <v>99</v>
      </c>
      <c r="D81" s="120" t="s">
        <v>58</v>
      </c>
      <c r="E81" s="120" t="s">
        <v>54</v>
      </c>
      <c r="F81" s="120" t="s">
        <v>100</v>
      </c>
      <c r="G81" s="120" t="s">
        <v>101</v>
      </c>
      <c r="H81" s="120" t="s">
        <v>102</v>
      </c>
      <c r="I81" s="121" t="s">
        <v>103</v>
      </c>
      <c r="J81" s="120" t="s">
        <v>104</v>
      </c>
      <c r="K81" s="122" t="s">
        <v>105</v>
      </c>
      <c r="L81" s="123"/>
      <c r="M81" s="59" t="s">
        <v>106</v>
      </c>
      <c r="N81" s="60" t="s">
        <v>43</v>
      </c>
      <c r="O81" s="60" t="s">
        <v>107</v>
      </c>
      <c r="P81" s="60" t="s">
        <v>108</v>
      </c>
      <c r="Q81" s="60" t="s">
        <v>109</v>
      </c>
      <c r="R81" s="60" t="s">
        <v>110</v>
      </c>
      <c r="S81" s="60" t="s">
        <v>111</v>
      </c>
      <c r="T81" s="61" t="s">
        <v>112</v>
      </c>
    </row>
    <row r="82" spans="2:65" s="6" customFormat="1" ht="30" customHeight="1">
      <c r="B82" s="23"/>
      <c r="C82" s="66" t="s">
        <v>84</v>
      </c>
      <c r="D82" s="24"/>
      <c r="E82" s="24"/>
      <c r="F82" s="24"/>
      <c r="G82" s="24"/>
      <c r="H82" s="24"/>
      <c r="J82" s="124">
        <f>$BK$82</f>
        <v>0</v>
      </c>
      <c r="K82" s="24"/>
      <c r="L82" s="43"/>
      <c r="M82" s="63"/>
      <c r="N82" s="64"/>
      <c r="O82" s="64"/>
      <c r="P82" s="125">
        <f>$P$83+$P$156</f>
        <v>0</v>
      </c>
      <c r="Q82" s="64"/>
      <c r="R82" s="125">
        <f>$R$83+$R$156</f>
        <v>18.933327120000001</v>
      </c>
      <c r="S82" s="64"/>
      <c r="T82" s="126">
        <f>$T$83+$T$156</f>
        <v>3.8499999999999996</v>
      </c>
      <c r="AT82" s="6" t="s">
        <v>72</v>
      </c>
      <c r="AU82" s="6" t="s">
        <v>85</v>
      </c>
      <c r="BK82" s="127">
        <f>$BK$83+$BK$156</f>
        <v>0</v>
      </c>
    </row>
    <row r="83" spans="2:65" s="128" customFormat="1" ht="37.5" customHeight="1">
      <c r="B83" s="129"/>
      <c r="C83" s="130"/>
      <c r="D83" s="130" t="s">
        <v>72</v>
      </c>
      <c r="E83" s="131" t="s">
        <v>113</v>
      </c>
      <c r="F83" s="131" t="s">
        <v>114</v>
      </c>
      <c r="G83" s="130"/>
      <c r="H83" s="130"/>
      <c r="J83" s="132">
        <f>$BK$83</f>
        <v>0</v>
      </c>
      <c r="K83" s="130"/>
      <c r="L83" s="133"/>
      <c r="M83" s="134"/>
      <c r="N83" s="130"/>
      <c r="O83" s="130"/>
      <c r="P83" s="135">
        <f>$P$84+$P$90+$P$109+$P$114+$P$118+$P$127+$P$140+$P$150+$P$153</f>
        <v>0</v>
      </c>
      <c r="Q83" s="130"/>
      <c r="R83" s="135">
        <f>$R$84+$R$90+$R$109+$R$114+$R$118+$R$127+$R$140+$R$150+$R$153</f>
        <v>18.933327120000001</v>
      </c>
      <c r="S83" s="130"/>
      <c r="T83" s="136">
        <f>$T$84+$T$90+$T$109+$T$114+$T$118+$T$127+$T$140+$T$150+$T$153</f>
        <v>3.8499999999999996</v>
      </c>
      <c r="AR83" s="137" t="s">
        <v>21</v>
      </c>
      <c r="AT83" s="137" t="s">
        <v>72</v>
      </c>
      <c r="AU83" s="137" t="s">
        <v>73</v>
      </c>
      <c r="AY83" s="137" t="s">
        <v>115</v>
      </c>
      <c r="BK83" s="138">
        <f>$BK$84+$BK$90+$BK$109+$BK$114+$BK$118+$BK$127+$BK$140+$BK$150+$BK$153</f>
        <v>0</v>
      </c>
    </row>
    <row r="84" spans="2:65" s="128" customFormat="1" ht="21" customHeight="1">
      <c r="B84" s="129"/>
      <c r="C84" s="130"/>
      <c r="D84" s="130" t="s">
        <v>72</v>
      </c>
      <c r="E84" s="139" t="s">
        <v>21</v>
      </c>
      <c r="F84" s="139" t="s">
        <v>116</v>
      </c>
      <c r="G84" s="130"/>
      <c r="H84" s="130"/>
      <c r="J84" s="140">
        <f>$BK$84</f>
        <v>0</v>
      </c>
      <c r="K84" s="130"/>
      <c r="L84" s="133"/>
      <c r="M84" s="134"/>
      <c r="N84" s="130"/>
      <c r="O84" s="130"/>
      <c r="P84" s="135">
        <f>SUM($P$85:$P$89)</f>
        <v>0</v>
      </c>
      <c r="Q84" s="130"/>
      <c r="R84" s="135">
        <f>SUM($R$85:$R$89)</f>
        <v>3.2000000000000003E-4</v>
      </c>
      <c r="S84" s="130"/>
      <c r="T84" s="136">
        <f>SUM($T$85:$T$89)</f>
        <v>2.0259999999999998</v>
      </c>
      <c r="AR84" s="137" t="s">
        <v>21</v>
      </c>
      <c r="AT84" s="137" t="s">
        <v>72</v>
      </c>
      <c r="AU84" s="137" t="s">
        <v>21</v>
      </c>
      <c r="AY84" s="137" t="s">
        <v>115</v>
      </c>
      <c r="BK84" s="138">
        <f>SUM($BK$85:$BK$89)</f>
        <v>0</v>
      </c>
    </row>
    <row r="85" spans="2:65" s="6" customFormat="1" ht="15.75" customHeight="1">
      <c r="B85" s="23"/>
      <c r="C85" s="141" t="s">
        <v>21</v>
      </c>
      <c r="D85" s="141" t="s">
        <v>117</v>
      </c>
      <c r="E85" s="142" t="s">
        <v>118</v>
      </c>
      <c r="F85" s="143" t="s">
        <v>119</v>
      </c>
      <c r="G85" s="144" t="s">
        <v>120</v>
      </c>
      <c r="H85" s="145">
        <v>4.5599999999999996</v>
      </c>
      <c r="I85" s="146"/>
      <c r="J85" s="147">
        <f>ROUND($I$85*$H$85,2)</f>
        <v>0</v>
      </c>
      <c r="K85" s="143" t="s">
        <v>121</v>
      </c>
      <c r="L85" s="43"/>
      <c r="M85" s="148"/>
      <c r="N85" s="149" t="s">
        <v>44</v>
      </c>
      <c r="O85" s="24"/>
      <c r="P85" s="150">
        <f>$O$85*$H$85</f>
        <v>0</v>
      </c>
      <c r="Q85" s="150">
        <v>0</v>
      </c>
      <c r="R85" s="150">
        <f>$Q$85*$H$85</f>
        <v>0</v>
      </c>
      <c r="S85" s="150">
        <v>0.22500000000000001</v>
      </c>
      <c r="T85" s="151">
        <f>$S$85*$H$85</f>
        <v>1.026</v>
      </c>
      <c r="AR85" s="84" t="s">
        <v>122</v>
      </c>
      <c r="AT85" s="84" t="s">
        <v>117</v>
      </c>
      <c r="AU85" s="84" t="s">
        <v>79</v>
      </c>
      <c r="AY85" s="6" t="s">
        <v>115</v>
      </c>
      <c r="BE85" s="152">
        <f>IF($N$85="základní",$J$85,0)</f>
        <v>0</v>
      </c>
      <c r="BF85" s="152">
        <f>IF($N$85="snížená",$J$85,0)</f>
        <v>0</v>
      </c>
      <c r="BG85" s="152">
        <f>IF($N$85="zákl. přenesená",$J$85,0)</f>
        <v>0</v>
      </c>
      <c r="BH85" s="152">
        <f>IF($N$85="sníž. přenesená",$J$85,0)</f>
        <v>0</v>
      </c>
      <c r="BI85" s="152">
        <f>IF($N$85="nulová",$J$85,0)</f>
        <v>0</v>
      </c>
      <c r="BJ85" s="84" t="s">
        <v>21</v>
      </c>
      <c r="BK85" s="152">
        <f>ROUND($I$85*$H$85,2)</f>
        <v>0</v>
      </c>
      <c r="BL85" s="84" t="s">
        <v>122</v>
      </c>
      <c r="BM85" s="84" t="s">
        <v>123</v>
      </c>
    </row>
    <row r="86" spans="2:65" s="6" customFormat="1" ht="27" customHeight="1">
      <c r="B86" s="23"/>
      <c r="C86" s="24"/>
      <c r="D86" s="153" t="s">
        <v>124</v>
      </c>
      <c r="E86" s="24"/>
      <c r="F86" s="154" t="s">
        <v>125</v>
      </c>
      <c r="G86" s="24"/>
      <c r="H86" s="24"/>
      <c r="J86" s="24"/>
      <c r="K86" s="24"/>
      <c r="L86" s="43"/>
      <c r="M86" s="56"/>
      <c r="N86" s="24"/>
      <c r="O86" s="24"/>
      <c r="P86" s="24"/>
      <c r="Q86" s="24"/>
      <c r="R86" s="24"/>
      <c r="S86" s="24"/>
      <c r="T86" s="57"/>
      <c r="AT86" s="6" t="s">
        <v>124</v>
      </c>
      <c r="AU86" s="6" t="s">
        <v>79</v>
      </c>
    </row>
    <row r="87" spans="2:65" s="6" customFormat="1" ht="15.75" customHeight="1">
      <c r="B87" s="155"/>
      <c r="C87" s="156"/>
      <c r="D87" s="157" t="s">
        <v>126</v>
      </c>
      <c r="E87" s="156"/>
      <c r="F87" s="158" t="s">
        <v>127</v>
      </c>
      <c r="G87" s="156"/>
      <c r="H87" s="159">
        <v>4.5599999999999996</v>
      </c>
      <c r="J87" s="156"/>
      <c r="K87" s="156"/>
      <c r="L87" s="160"/>
      <c r="M87" s="161"/>
      <c r="N87" s="156"/>
      <c r="O87" s="156"/>
      <c r="P87" s="156"/>
      <c r="Q87" s="156"/>
      <c r="R87" s="156"/>
      <c r="S87" s="156"/>
      <c r="T87" s="162"/>
      <c r="AT87" s="163" t="s">
        <v>126</v>
      </c>
      <c r="AU87" s="163" t="s">
        <v>79</v>
      </c>
      <c r="AV87" s="163" t="s">
        <v>79</v>
      </c>
      <c r="AW87" s="163" t="s">
        <v>85</v>
      </c>
      <c r="AX87" s="163" t="s">
        <v>21</v>
      </c>
      <c r="AY87" s="163" t="s">
        <v>115</v>
      </c>
    </row>
    <row r="88" spans="2:65" s="6" customFormat="1" ht="15.75" customHeight="1">
      <c r="B88" s="23"/>
      <c r="C88" s="141" t="s">
        <v>79</v>
      </c>
      <c r="D88" s="141" t="s">
        <v>117</v>
      </c>
      <c r="E88" s="142" t="s">
        <v>128</v>
      </c>
      <c r="F88" s="143" t="s">
        <v>129</v>
      </c>
      <c r="G88" s="144" t="s">
        <v>130</v>
      </c>
      <c r="H88" s="145">
        <v>1</v>
      </c>
      <c r="I88" s="146"/>
      <c r="J88" s="147">
        <f>ROUND($I$88*$H$88,2)</f>
        <v>0</v>
      </c>
      <c r="K88" s="143" t="s">
        <v>121</v>
      </c>
      <c r="L88" s="43"/>
      <c r="M88" s="148"/>
      <c r="N88" s="149" t="s">
        <v>44</v>
      </c>
      <c r="O88" s="24"/>
      <c r="P88" s="150">
        <f>$O$88*$H$88</f>
        <v>0</v>
      </c>
      <c r="Q88" s="150">
        <v>3.2000000000000003E-4</v>
      </c>
      <c r="R88" s="150">
        <f>$Q$88*$H$88</f>
        <v>3.2000000000000003E-4</v>
      </c>
      <c r="S88" s="150">
        <v>1</v>
      </c>
      <c r="T88" s="151">
        <f>$S$88*$H$88</f>
        <v>1</v>
      </c>
      <c r="AR88" s="84" t="s">
        <v>122</v>
      </c>
      <c r="AT88" s="84" t="s">
        <v>117</v>
      </c>
      <c r="AU88" s="84" t="s">
        <v>79</v>
      </c>
      <c r="AY88" s="6" t="s">
        <v>115</v>
      </c>
      <c r="BE88" s="152">
        <f>IF($N$88="základní",$J$88,0)</f>
        <v>0</v>
      </c>
      <c r="BF88" s="152">
        <f>IF($N$88="snížená",$J$88,0)</f>
        <v>0</v>
      </c>
      <c r="BG88" s="152">
        <f>IF($N$88="zákl. přenesená",$J$88,0)</f>
        <v>0</v>
      </c>
      <c r="BH88" s="152">
        <f>IF($N$88="sníž. přenesená",$J$88,0)</f>
        <v>0</v>
      </c>
      <c r="BI88" s="152">
        <f>IF($N$88="nulová",$J$88,0)</f>
        <v>0</v>
      </c>
      <c r="BJ88" s="84" t="s">
        <v>21</v>
      </c>
      <c r="BK88" s="152">
        <f>ROUND($I$88*$H$88,2)</f>
        <v>0</v>
      </c>
      <c r="BL88" s="84" t="s">
        <v>122</v>
      </c>
      <c r="BM88" s="84" t="s">
        <v>131</v>
      </c>
    </row>
    <row r="89" spans="2:65" s="6" customFormat="1" ht="16.5" customHeight="1">
      <c r="B89" s="23"/>
      <c r="C89" s="24"/>
      <c r="D89" s="153" t="s">
        <v>124</v>
      </c>
      <c r="E89" s="24"/>
      <c r="F89" s="154" t="s">
        <v>132</v>
      </c>
      <c r="G89" s="24"/>
      <c r="H89" s="24"/>
      <c r="J89" s="24"/>
      <c r="K89" s="24"/>
      <c r="L89" s="43"/>
      <c r="M89" s="56"/>
      <c r="N89" s="24"/>
      <c r="O89" s="24"/>
      <c r="P89" s="24"/>
      <c r="Q89" s="24"/>
      <c r="R89" s="24"/>
      <c r="S89" s="24"/>
      <c r="T89" s="57"/>
      <c r="AT89" s="6" t="s">
        <v>124</v>
      </c>
      <c r="AU89" s="6" t="s">
        <v>79</v>
      </c>
    </row>
    <row r="90" spans="2:65" s="128" customFormat="1" ht="30.75" customHeight="1">
      <c r="B90" s="129"/>
      <c r="C90" s="130"/>
      <c r="D90" s="130" t="s">
        <v>72</v>
      </c>
      <c r="E90" s="139" t="s">
        <v>79</v>
      </c>
      <c r="F90" s="139" t="s">
        <v>133</v>
      </c>
      <c r="G90" s="130"/>
      <c r="H90" s="130"/>
      <c r="J90" s="140">
        <f>$BK$90</f>
        <v>0</v>
      </c>
      <c r="K90" s="130"/>
      <c r="L90" s="133"/>
      <c r="M90" s="134"/>
      <c r="N90" s="130"/>
      <c r="O90" s="130"/>
      <c r="P90" s="135">
        <f>SUM($P$91:$P$108)</f>
        <v>0</v>
      </c>
      <c r="Q90" s="130"/>
      <c r="R90" s="135">
        <f>SUM($R$91:$R$108)</f>
        <v>4.6210001200000006</v>
      </c>
      <c r="S90" s="130"/>
      <c r="T90" s="136">
        <f>SUM($T$91:$T$108)</f>
        <v>0</v>
      </c>
      <c r="AR90" s="137" t="s">
        <v>21</v>
      </c>
      <c r="AT90" s="137" t="s">
        <v>72</v>
      </c>
      <c r="AU90" s="137" t="s">
        <v>21</v>
      </c>
      <c r="AY90" s="137" t="s">
        <v>115</v>
      </c>
      <c r="BK90" s="138">
        <f>SUM($BK$91:$BK$108)</f>
        <v>0</v>
      </c>
    </row>
    <row r="91" spans="2:65" s="6" customFormat="1" ht="15.75" customHeight="1">
      <c r="B91" s="23"/>
      <c r="C91" s="141" t="s">
        <v>134</v>
      </c>
      <c r="D91" s="141" t="s">
        <v>117</v>
      </c>
      <c r="E91" s="142" t="s">
        <v>135</v>
      </c>
      <c r="F91" s="143" t="s">
        <v>136</v>
      </c>
      <c r="G91" s="144" t="s">
        <v>130</v>
      </c>
      <c r="H91" s="145">
        <v>0.5</v>
      </c>
      <c r="I91" s="146"/>
      <c r="J91" s="147">
        <f>ROUND($I$91*$H$91,2)</f>
        <v>0</v>
      </c>
      <c r="K91" s="143" t="s">
        <v>121</v>
      </c>
      <c r="L91" s="43"/>
      <c r="M91" s="148"/>
      <c r="N91" s="149" t="s">
        <v>44</v>
      </c>
      <c r="O91" s="24"/>
      <c r="P91" s="150">
        <f>$O$91*$H$91</f>
        <v>0</v>
      </c>
      <c r="Q91" s="150">
        <v>2.2563399999999998</v>
      </c>
      <c r="R91" s="150">
        <f>$Q$91*$H$91</f>
        <v>1.1281699999999999</v>
      </c>
      <c r="S91" s="150">
        <v>0</v>
      </c>
      <c r="T91" s="151">
        <f>$S$91*$H$91</f>
        <v>0</v>
      </c>
      <c r="AR91" s="84" t="s">
        <v>122</v>
      </c>
      <c r="AT91" s="84" t="s">
        <v>117</v>
      </c>
      <c r="AU91" s="84" t="s">
        <v>79</v>
      </c>
      <c r="AY91" s="6" t="s">
        <v>115</v>
      </c>
      <c r="BE91" s="152">
        <f>IF($N$91="základní",$J$91,0)</f>
        <v>0</v>
      </c>
      <c r="BF91" s="152">
        <f>IF($N$91="snížená",$J$91,0)</f>
        <v>0</v>
      </c>
      <c r="BG91" s="152">
        <f>IF($N$91="zákl. přenesená",$J$91,0)</f>
        <v>0</v>
      </c>
      <c r="BH91" s="152">
        <f>IF($N$91="sníž. přenesená",$J$91,0)</f>
        <v>0</v>
      </c>
      <c r="BI91" s="152">
        <f>IF($N$91="nulová",$J$91,0)</f>
        <v>0</v>
      </c>
      <c r="BJ91" s="84" t="s">
        <v>21</v>
      </c>
      <c r="BK91" s="152">
        <f>ROUND($I$91*$H$91,2)</f>
        <v>0</v>
      </c>
      <c r="BL91" s="84" t="s">
        <v>122</v>
      </c>
      <c r="BM91" s="84" t="s">
        <v>137</v>
      </c>
    </row>
    <row r="92" spans="2:65" s="6" customFormat="1" ht="16.5" customHeight="1">
      <c r="B92" s="23"/>
      <c r="C92" s="24"/>
      <c r="D92" s="153" t="s">
        <v>124</v>
      </c>
      <c r="E92" s="24"/>
      <c r="F92" s="154" t="s">
        <v>138</v>
      </c>
      <c r="G92" s="24"/>
      <c r="H92" s="24"/>
      <c r="J92" s="24"/>
      <c r="K92" s="24"/>
      <c r="L92" s="43"/>
      <c r="M92" s="56"/>
      <c r="N92" s="24"/>
      <c r="O92" s="24"/>
      <c r="P92" s="24"/>
      <c r="Q92" s="24"/>
      <c r="R92" s="24"/>
      <c r="S92" s="24"/>
      <c r="T92" s="57"/>
      <c r="AT92" s="6" t="s">
        <v>124</v>
      </c>
      <c r="AU92" s="6" t="s">
        <v>79</v>
      </c>
    </row>
    <row r="93" spans="2:65" s="6" customFormat="1" ht="15.75" customHeight="1">
      <c r="B93" s="155"/>
      <c r="C93" s="156"/>
      <c r="D93" s="157" t="s">
        <v>126</v>
      </c>
      <c r="E93" s="156"/>
      <c r="F93" s="158" t="s">
        <v>139</v>
      </c>
      <c r="G93" s="156"/>
      <c r="H93" s="159">
        <v>0.5</v>
      </c>
      <c r="J93" s="156"/>
      <c r="K93" s="156"/>
      <c r="L93" s="160"/>
      <c r="M93" s="161"/>
      <c r="N93" s="156"/>
      <c r="O93" s="156"/>
      <c r="P93" s="156"/>
      <c r="Q93" s="156"/>
      <c r="R93" s="156"/>
      <c r="S93" s="156"/>
      <c r="T93" s="162"/>
      <c r="AT93" s="163" t="s">
        <v>126</v>
      </c>
      <c r="AU93" s="163" t="s">
        <v>79</v>
      </c>
      <c r="AV93" s="163" t="s">
        <v>79</v>
      </c>
      <c r="AW93" s="163" t="s">
        <v>85</v>
      </c>
      <c r="AX93" s="163" t="s">
        <v>21</v>
      </c>
      <c r="AY93" s="163" t="s">
        <v>115</v>
      </c>
    </row>
    <row r="94" spans="2:65" s="6" customFormat="1" ht="15.75" customHeight="1">
      <c r="B94" s="23"/>
      <c r="C94" s="141" t="s">
        <v>122</v>
      </c>
      <c r="D94" s="141" t="s">
        <v>117</v>
      </c>
      <c r="E94" s="142" t="s">
        <v>140</v>
      </c>
      <c r="F94" s="143" t="s">
        <v>141</v>
      </c>
      <c r="G94" s="144" t="s">
        <v>130</v>
      </c>
      <c r="H94" s="145">
        <v>0.46800000000000003</v>
      </c>
      <c r="I94" s="146"/>
      <c r="J94" s="147">
        <f>ROUND($I$94*$H$94,2)</f>
        <v>0</v>
      </c>
      <c r="K94" s="143" t="s">
        <v>121</v>
      </c>
      <c r="L94" s="43"/>
      <c r="M94" s="148"/>
      <c r="N94" s="149" t="s">
        <v>44</v>
      </c>
      <c r="O94" s="24"/>
      <c r="P94" s="150">
        <f>$O$94*$H$94</f>
        <v>0</v>
      </c>
      <c r="Q94" s="150">
        <v>2.45329</v>
      </c>
      <c r="R94" s="150">
        <f>$Q$94*$H$94</f>
        <v>1.1481397200000001</v>
      </c>
      <c r="S94" s="150">
        <v>0</v>
      </c>
      <c r="T94" s="151">
        <f>$S$94*$H$94</f>
        <v>0</v>
      </c>
      <c r="AR94" s="84" t="s">
        <v>122</v>
      </c>
      <c r="AT94" s="84" t="s">
        <v>117</v>
      </c>
      <c r="AU94" s="84" t="s">
        <v>79</v>
      </c>
      <c r="AY94" s="6" t="s">
        <v>115</v>
      </c>
      <c r="BE94" s="152">
        <f>IF($N$94="základní",$J$94,0)</f>
        <v>0</v>
      </c>
      <c r="BF94" s="152">
        <f>IF($N$94="snížená",$J$94,0)</f>
        <v>0</v>
      </c>
      <c r="BG94" s="152">
        <f>IF($N$94="zákl. přenesená",$J$94,0)</f>
        <v>0</v>
      </c>
      <c r="BH94" s="152">
        <f>IF($N$94="sníž. přenesená",$J$94,0)</f>
        <v>0</v>
      </c>
      <c r="BI94" s="152">
        <f>IF($N$94="nulová",$J$94,0)</f>
        <v>0</v>
      </c>
      <c r="BJ94" s="84" t="s">
        <v>21</v>
      </c>
      <c r="BK94" s="152">
        <f>ROUND($I$94*$H$94,2)</f>
        <v>0</v>
      </c>
      <c r="BL94" s="84" t="s">
        <v>122</v>
      </c>
      <c r="BM94" s="84" t="s">
        <v>142</v>
      </c>
    </row>
    <row r="95" spans="2:65" s="6" customFormat="1" ht="16.5" customHeight="1">
      <c r="B95" s="23"/>
      <c r="C95" s="24"/>
      <c r="D95" s="153" t="s">
        <v>124</v>
      </c>
      <c r="E95" s="24"/>
      <c r="F95" s="154" t="s">
        <v>143</v>
      </c>
      <c r="G95" s="24"/>
      <c r="H95" s="24"/>
      <c r="J95" s="24"/>
      <c r="K95" s="24"/>
      <c r="L95" s="43"/>
      <c r="M95" s="56"/>
      <c r="N95" s="24"/>
      <c r="O95" s="24"/>
      <c r="P95" s="24"/>
      <c r="Q95" s="24"/>
      <c r="R95" s="24"/>
      <c r="S95" s="24"/>
      <c r="T95" s="57"/>
      <c r="AT95" s="6" t="s">
        <v>124</v>
      </c>
      <c r="AU95" s="6" t="s">
        <v>79</v>
      </c>
    </row>
    <row r="96" spans="2:65" s="6" customFormat="1" ht="15.75" customHeight="1">
      <c r="B96" s="155"/>
      <c r="C96" s="156"/>
      <c r="D96" s="157" t="s">
        <v>126</v>
      </c>
      <c r="E96" s="156"/>
      <c r="F96" s="158" t="s">
        <v>144</v>
      </c>
      <c r="G96" s="156"/>
      <c r="H96" s="159">
        <v>0.46800000000000003</v>
      </c>
      <c r="J96" s="156"/>
      <c r="K96" s="156"/>
      <c r="L96" s="160"/>
      <c r="M96" s="161"/>
      <c r="N96" s="156"/>
      <c r="O96" s="156"/>
      <c r="P96" s="156"/>
      <c r="Q96" s="156"/>
      <c r="R96" s="156"/>
      <c r="S96" s="156"/>
      <c r="T96" s="162"/>
      <c r="AT96" s="163" t="s">
        <v>126</v>
      </c>
      <c r="AU96" s="163" t="s">
        <v>79</v>
      </c>
      <c r="AV96" s="163" t="s">
        <v>79</v>
      </c>
      <c r="AW96" s="163" t="s">
        <v>85</v>
      </c>
      <c r="AX96" s="163" t="s">
        <v>21</v>
      </c>
      <c r="AY96" s="163" t="s">
        <v>115</v>
      </c>
    </row>
    <row r="97" spans="2:65" s="6" customFormat="1" ht="15.75" customHeight="1">
      <c r="B97" s="23"/>
      <c r="C97" s="141" t="s">
        <v>145</v>
      </c>
      <c r="D97" s="141" t="s">
        <v>117</v>
      </c>
      <c r="E97" s="142" t="s">
        <v>146</v>
      </c>
      <c r="F97" s="143" t="s">
        <v>147</v>
      </c>
      <c r="G97" s="144" t="s">
        <v>148</v>
      </c>
      <c r="H97" s="145">
        <v>7.0000000000000007E-2</v>
      </c>
      <c r="I97" s="146"/>
      <c r="J97" s="147">
        <f>ROUND($I$97*$H$97,2)</f>
        <v>0</v>
      </c>
      <c r="K97" s="143" t="s">
        <v>121</v>
      </c>
      <c r="L97" s="43"/>
      <c r="M97" s="148"/>
      <c r="N97" s="149" t="s">
        <v>44</v>
      </c>
      <c r="O97" s="24"/>
      <c r="P97" s="150">
        <f>$O$97*$H$97</f>
        <v>0</v>
      </c>
      <c r="Q97" s="150">
        <v>1.0601700000000001</v>
      </c>
      <c r="R97" s="150">
        <f>$Q$97*$H$97</f>
        <v>7.4211900000000011E-2</v>
      </c>
      <c r="S97" s="150">
        <v>0</v>
      </c>
      <c r="T97" s="151">
        <f>$S$97*$H$97</f>
        <v>0</v>
      </c>
      <c r="AR97" s="84" t="s">
        <v>122</v>
      </c>
      <c r="AT97" s="84" t="s">
        <v>117</v>
      </c>
      <c r="AU97" s="84" t="s">
        <v>79</v>
      </c>
      <c r="AY97" s="6" t="s">
        <v>115</v>
      </c>
      <c r="BE97" s="152">
        <f>IF($N$97="základní",$J$97,0)</f>
        <v>0</v>
      </c>
      <c r="BF97" s="152">
        <f>IF($N$97="snížená",$J$97,0)</f>
        <v>0</v>
      </c>
      <c r="BG97" s="152">
        <f>IF($N$97="zákl. přenesená",$J$97,0)</f>
        <v>0</v>
      </c>
      <c r="BH97" s="152">
        <f>IF($N$97="sníž. přenesená",$J$97,0)</f>
        <v>0</v>
      </c>
      <c r="BI97" s="152">
        <f>IF($N$97="nulová",$J$97,0)</f>
        <v>0</v>
      </c>
      <c r="BJ97" s="84" t="s">
        <v>21</v>
      </c>
      <c r="BK97" s="152">
        <f>ROUND($I$97*$H$97,2)</f>
        <v>0</v>
      </c>
      <c r="BL97" s="84" t="s">
        <v>122</v>
      </c>
      <c r="BM97" s="84" t="s">
        <v>149</v>
      </c>
    </row>
    <row r="98" spans="2:65" s="6" customFormat="1" ht="16.5" customHeight="1">
      <c r="B98" s="23"/>
      <c r="C98" s="24"/>
      <c r="D98" s="153" t="s">
        <v>124</v>
      </c>
      <c r="E98" s="24"/>
      <c r="F98" s="154" t="s">
        <v>150</v>
      </c>
      <c r="G98" s="24"/>
      <c r="H98" s="24"/>
      <c r="J98" s="24"/>
      <c r="K98" s="24"/>
      <c r="L98" s="43"/>
      <c r="M98" s="56"/>
      <c r="N98" s="24"/>
      <c r="O98" s="24"/>
      <c r="P98" s="24"/>
      <c r="Q98" s="24"/>
      <c r="R98" s="24"/>
      <c r="S98" s="24"/>
      <c r="T98" s="57"/>
      <c r="AT98" s="6" t="s">
        <v>124</v>
      </c>
      <c r="AU98" s="6" t="s">
        <v>79</v>
      </c>
    </row>
    <row r="99" spans="2:65" s="6" customFormat="1" ht="15.75" customHeight="1">
      <c r="B99" s="155"/>
      <c r="C99" s="156"/>
      <c r="D99" s="157" t="s">
        <v>126</v>
      </c>
      <c r="E99" s="156"/>
      <c r="F99" s="158" t="s">
        <v>151</v>
      </c>
      <c r="G99" s="156"/>
      <c r="H99" s="159">
        <v>7.0000000000000007E-2</v>
      </c>
      <c r="J99" s="156"/>
      <c r="K99" s="156"/>
      <c r="L99" s="160"/>
      <c r="M99" s="161"/>
      <c r="N99" s="156"/>
      <c r="O99" s="156"/>
      <c r="P99" s="156"/>
      <c r="Q99" s="156"/>
      <c r="R99" s="156"/>
      <c r="S99" s="156"/>
      <c r="T99" s="162"/>
      <c r="AT99" s="163" t="s">
        <v>126</v>
      </c>
      <c r="AU99" s="163" t="s">
        <v>79</v>
      </c>
      <c r="AV99" s="163" t="s">
        <v>79</v>
      </c>
      <c r="AW99" s="163" t="s">
        <v>85</v>
      </c>
      <c r="AX99" s="163" t="s">
        <v>21</v>
      </c>
      <c r="AY99" s="163" t="s">
        <v>115</v>
      </c>
    </row>
    <row r="100" spans="2:65" s="6" customFormat="1" ht="15.75" customHeight="1">
      <c r="B100" s="23"/>
      <c r="C100" s="141" t="s">
        <v>152</v>
      </c>
      <c r="D100" s="141" t="s">
        <v>117</v>
      </c>
      <c r="E100" s="142" t="s">
        <v>153</v>
      </c>
      <c r="F100" s="143" t="s">
        <v>154</v>
      </c>
      <c r="G100" s="144" t="s">
        <v>130</v>
      </c>
      <c r="H100" s="145">
        <v>0.09</v>
      </c>
      <c r="I100" s="146"/>
      <c r="J100" s="147">
        <f>ROUND($I$100*$H$100,2)</f>
        <v>0</v>
      </c>
      <c r="K100" s="143" t="s">
        <v>121</v>
      </c>
      <c r="L100" s="43"/>
      <c r="M100" s="148"/>
      <c r="N100" s="149" t="s">
        <v>44</v>
      </c>
      <c r="O100" s="24"/>
      <c r="P100" s="150">
        <f>$O$100*$H$100</f>
        <v>0</v>
      </c>
      <c r="Q100" s="150">
        <v>2.45329</v>
      </c>
      <c r="R100" s="150">
        <f>$Q$100*$H$100</f>
        <v>0.2207961</v>
      </c>
      <c r="S100" s="150">
        <v>0</v>
      </c>
      <c r="T100" s="151">
        <f>$S$100*$H$100</f>
        <v>0</v>
      </c>
      <c r="AR100" s="84" t="s">
        <v>122</v>
      </c>
      <c r="AT100" s="84" t="s">
        <v>117</v>
      </c>
      <c r="AU100" s="84" t="s">
        <v>79</v>
      </c>
      <c r="AY100" s="6" t="s">
        <v>115</v>
      </c>
      <c r="BE100" s="152">
        <f>IF($N$100="základní",$J$100,0)</f>
        <v>0</v>
      </c>
      <c r="BF100" s="152">
        <f>IF($N$100="snížená",$J$100,0)</f>
        <v>0</v>
      </c>
      <c r="BG100" s="152">
        <f>IF($N$100="zákl. přenesená",$J$100,0)</f>
        <v>0</v>
      </c>
      <c r="BH100" s="152">
        <f>IF($N$100="sníž. přenesená",$J$100,0)</f>
        <v>0</v>
      </c>
      <c r="BI100" s="152">
        <f>IF($N$100="nulová",$J$100,0)</f>
        <v>0</v>
      </c>
      <c r="BJ100" s="84" t="s">
        <v>21</v>
      </c>
      <c r="BK100" s="152">
        <f>ROUND($I$100*$H$100,2)</f>
        <v>0</v>
      </c>
      <c r="BL100" s="84" t="s">
        <v>122</v>
      </c>
      <c r="BM100" s="84" t="s">
        <v>155</v>
      </c>
    </row>
    <row r="101" spans="2:65" s="6" customFormat="1" ht="16.5" customHeight="1">
      <c r="B101" s="23"/>
      <c r="C101" s="24"/>
      <c r="D101" s="153" t="s">
        <v>124</v>
      </c>
      <c r="E101" s="24"/>
      <c r="F101" s="154" t="s">
        <v>156</v>
      </c>
      <c r="G101" s="24"/>
      <c r="H101" s="24"/>
      <c r="J101" s="24"/>
      <c r="K101" s="24"/>
      <c r="L101" s="43"/>
      <c r="M101" s="56"/>
      <c r="N101" s="24"/>
      <c r="O101" s="24"/>
      <c r="P101" s="24"/>
      <c r="Q101" s="24"/>
      <c r="R101" s="24"/>
      <c r="S101" s="24"/>
      <c r="T101" s="57"/>
      <c r="AT101" s="6" t="s">
        <v>124</v>
      </c>
      <c r="AU101" s="6" t="s">
        <v>79</v>
      </c>
    </row>
    <row r="102" spans="2:65" s="6" customFormat="1" ht="15.75" customHeight="1">
      <c r="B102" s="155"/>
      <c r="C102" s="156"/>
      <c r="D102" s="157" t="s">
        <v>126</v>
      </c>
      <c r="E102" s="156"/>
      <c r="F102" s="158" t="s">
        <v>157</v>
      </c>
      <c r="G102" s="156"/>
      <c r="H102" s="159">
        <v>0.09</v>
      </c>
      <c r="J102" s="156"/>
      <c r="K102" s="156"/>
      <c r="L102" s="160"/>
      <c r="M102" s="161"/>
      <c r="N102" s="156"/>
      <c r="O102" s="156"/>
      <c r="P102" s="156"/>
      <c r="Q102" s="156"/>
      <c r="R102" s="156"/>
      <c r="S102" s="156"/>
      <c r="T102" s="162"/>
      <c r="AT102" s="163" t="s">
        <v>126</v>
      </c>
      <c r="AU102" s="163" t="s">
        <v>79</v>
      </c>
      <c r="AV102" s="163" t="s">
        <v>79</v>
      </c>
      <c r="AW102" s="163" t="s">
        <v>85</v>
      </c>
      <c r="AX102" s="163" t="s">
        <v>21</v>
      </c>
      <c r="AY102" s="163" t="s">
        <v>115</v>
      </c>
    </row>
    <row r="103" spans="2:65" s="6" customFormat="1" ht="15.75" customHeight="1">
      <c r="B103" s="23"/>
      <c r="C103" s="141" t="s">
        <v>158</v>
      </c>
      <c r="D103" s="141" t="s">
        <v>117</v>
      </c>
      <c r="E103" s="142" t="s">
        <v>159</v>
      </c>
      <c r="F103" s="143" t="s">
        <v>160</v>
      </c>
      <c r="G103" s="144" t="s">
        <v>120</v>
      </c>
      <c r="H103" s="145">
        <v>2.99</v>
      </c>
      <c r="I103" s="146"/>
      <c r="J103" s="147">
        <f>ROUND($I$103*$H$103,2)</f>
        <v>0</v>
      </c>
      <c r="K103" s="143" t="s">
        <v>121</v>
      </c>
      <c r="L103" s="43"/>
      <c r="M103" s="148"/>
      <c r="N103" s="149" t="s">
        <v>44</v>
      </c>
      <c r="O103" s="24"/>
      <c r="P103" s="150">
        <f>$O$103*$H$103</f>
        <v>0</v>
      </c>
      <c r="Q103" s="150">
        <v>0.67488999999999999</v>
      </c>
      <c r="R103" s="150">
        <f>$Q$103*$H$103</f>
        <v>2.0179211000000001</v>
      </c>
      <c r="S103" s="150">
        <v>0</v>
      </c>
      <c r="T103" s="151">
        <f>$S$103*$H$103</f>
        <v>0</v>
      </c>
      <c r="AR103" s="84" t="s">
        <v>122</v>
      </c>
      <c r="AT103" s="84" t="s">
        <v>117</v>
      </c>
      <c r="AU103" s="84" t="s">
        <v>79</v>
      </c>
      <c r="AY103" s="6" t="s">
        <v>115</v>
      </c>
      <c r="BE103" s="152">
        <f>IF($N$103="základní",$J$103,0)</f>
        <v>0</v>
      </c>
      <c r="BF103" s="152">
        <f>IF($N$103="snížená",$J$103,0)</f>
        <v>0</v>
      </c>
      <c r="BG103" s="152">
        <f>IF($N$103="zákl. přenesená",$J$103,0)</f>
        <v>0</v>
      </c>
      <c r="BH103" s="152">
        <f>IF($N$103="sníž. přenesená",$J$103,0)</f>
        <v>0</v>
      </c>
      <c r="BI103" s="152">
        <f>IF($N$103="nulová",$J$103,0)</f>
        <v>0</v>
      </c>
      <c r="BJ103" s="84" t="s">
        <v>21</v>
      </c>
      <c r="BK103" s="152">
        <f>ROUND($I$103*$H$103,2)</f>
        <v>0</v>
      </c>
      <c r="BL103" s="84" t="s">
        <v>122</v>
      </c>
      <c r="BM103" s="84" t="s">
        <v>161</v>
      </c>
    </row>
    <row r="104" spans="2:65" s="6" customFormat="1" ht="27" customHeight="1">
      <c r="B104" s="23"/>
      <c r="C104" s="24"/>
      <c r="D104" s="153" t="s">
        <v>124</v>
      </c>
      <c r="E104" s="24"/>
      <c r="F104" s="154" t="s">
        <v>162</v>
      </c>
      <c r="G104" s="24"/>
      <c r="H104" s="24"/>
      <c r="J104" s="24"/>
      <c r="K104" s="24"/>
      <c r="L104" s="43"/>
      <c r="M104" s="56"/>
      <c r="N104" s="24"/>
      <c r="O104" s="24"/>
      <c r="P104" s="24"/>
      <c r="Q104" s="24"/>
      <c r="R104" s="24"/>
      <c r="S104" s="24"/>
      <c r="T104" s="57"/>
      <c r="AT104" s="6" t="s">
        <v>124</v>
      </c>
      <c r="AU104" s="6" t="s">
        <v>79</v>
      </c>
    </row>
    <row r="105" spans="2:65" s="6" customFormat="1" ht="15.75" customHeight="1">
      <c r="B105" s="155"/>
      <c r="C105" s="156"/>
      <c r="D105" s="157" t="s">
        <v>126</v>
      </c>
      <c r="E105" s="156"/>
      <c r="F105" s="158" t="s">
        <v>163</v>
      </c>
      <c r="G105" s="156"/>
      <c r="H105" s="159">
        <v>2.99</v>
      </c>
      <c r="J105" s="156"/>
      <c r="K105" s="156"/>
      <c r="L105" s="160"/>
      <c r="M105" s="161"/>
      <c r="N105" s="156"/>
      <c r="O105" s="156"/>
      <c r="P105" s="156"/>
      <c r="Q105" s="156"/>
      <c r="R105" s="156"/>
      <c r="S105" s="156"/>
      <c r="T105" s="162"/>
      <c r="AT105" s="163" t="s">
        <v>126</v>
      </c>
      <c r="AU105" s="163" t="s">
        <v>79</v>
      </c>
      <c r="AV105" s="163" t="s">
        <v>79</v>
      </c>
      <c r="AW105" s="163" t="s">
        <v>85</v>
      </c>
      <c r="AX105" s="163" t="s">
        <v>21</v>
      </c>
      <c r="AY105" s="163" t="s">
        <v>115</v>
      </c>
    </row>
    <row r="106" spans="2:65" s="6" customFormat="1" ht="15.75" customHeight="1">
      <c r="B106" s="23"/>
      <c r="C106" s="141" t="s">
        <v>164</v>
      </c>
      <c r="D106" s="141" t="s">
        <v>117</v>
      </c>
      <c r="E106" s="142" t="s">
        <v>165</v>
      </c>
      <c r="F106" s="143" t="s">
        <v>166</v>
      </c>
      <c r="G106" s="144" t="s">
        <v>148</v>
      </c>
      <c r="H106" s="145">
        <v>0.03</v>
      </c>
      <c r="I106" s="146"/>
      <c r="J106" s="147">
        <f>ROUND($I$106*$H$106,2)</f>
        <v>0</v>
      </c>
      <c r="K106" s="143" t="s">
        <v>121</v>
      </c>
      <c r="L106" s="43"/>
      <c r="M106" s="148"/>
      <c r="N106" s="149" t="s">
        <v>44</v>
      </c>
      <c r="O106" s="24"/>
      <c r="P106" s="150">
        <f>$O$106*$H$106</f>
        <v>0</v>
      </c>
      <c r="Q106" s="150">
        <v>1.05871</v>
      </c>
      <c r="R106" s="150">
        <f>$Q$106*$H$106</f>
        <v>3.1761299999999999E-2</v>
      </c>
      <c r="S106" s="150">
        <v>0</v>
      </c>
      <c r="T106" s="151">
        <f>$S$106*$H$106</f>
        <v>0</v>
      </c>
      <c r="AR106" s="84" t="s">
        <v>122</v>
      </c>
      <c r="AT106" s="84" t="s">
        <v>117</v>
      </c>
      <c r="AU106" s="84" t="s">
        <v>79</v>
      </c>
      <c r="AY106" s="6" t="s">
        <v>115</v>
      </c>
      <c r="BE106" s="152">
        <f>IF($N$106="základní",$J$106,0)</f>
        <v>0</v>
      </c>
      <c r="BF106" s="152">
        <f>IF($N$106="snížená",$J$106,0)</f>
        <v>0</v>
      </c>
      <c r="BG106" s="152">
        <f>IF($N$106="zákl. přenesená",$J$106,0)</f>
        <v>0</v>
      </c>
      <c r="BH106" s="152">
        <f>IF($N$106="sníž. přenesená",$J$106,0)</f>
        <v>0</v>
      </c>
      <c r="BI106" s="152">
        <f>IF($N$106="nulová",$J$106,0)</f>
        <v>0</v>
      </c>
      <c r="BJ106" s="84" t="s">
        <v>21</v>
      </c>
      <c r="BK106" s="152">
        <f>ROUND($I$106*$H$106,2)</f>
        <v>0</v>
      </c>
      <c r="BL106" s="84" t="s">
        <v>122</v>
      </c>
      <c r="BM106" s="84" t="s">
        <v>167</v>
      </c>
    </row>
    <row r="107" spans="2:65" s="6" customFormat="1" ht="27" customHeight="1">
      <c r="B107" s="23"/>
      <c r="C107" s="24"/>
      <c r="D107" s="153" t="s">
        <v>124</v>
      </c>
      <c r="E107" s="24"/>
      <c r="F107" s="154" t="s">
        <v>168</v>
      </c>
      <c r="G107" s="24"/>
      <c r="H107" s="24"/>
      <c r="J107" s="24"/>
      <c r="K107" s="24"/>
      <c r="L107" s="43"/>
      <c r="M107" s="56"/>
      <c r="N107" s="24"/>
      <c r="O107" s="24"/>
      <c r="P107" s="24"/>
      <c r="Q107" s="24"/>
      <c r="R107" s="24"/>
      <c r="S107" s="24"/>
      <c r="T107" s="57"/>
      <c r="AT107" s="6" t="s">
        <v>124</v>
      </c>
      <c r="AU107" s="6" t="s">
        <v>79</v>
      </c>
    </row>
    <row r="108" spans="2:65" s="6" customFormat="1" ht="15.75" customHeight="1">
      <c r="B108" s="155"/>
      <c r="C108" s="156"/>
      <c r="D108" s="157" t="s">
        <v>126</v>
      </c>
      <c r="E108" s="156"/>
      <c r="F108" s="158" t="s">
        <v>169</v>
      </c>
      <c r="G108" s="156"/>
      <c r="H108" s="159">
        <v>0.03</v>
      </c>
      <c r="J108" s="156"/>
      <c r="K108" s="156"/>
      <c r="L108" s="160"/>
      <c r="M108" s="161"/>
      <c r="N108" s="156"/>
      <c r="O108" s="156"/>
      <c r="P108" s="156"/>
      <c r="Q108" s="156"/>
      <c r="R108" s="156"/>
      <c r="S108" s="156"/>
      <c r="T108" s="162"/>
      <c r="AT108" s="163" t="s">
        <v>126</v>
      </c>
      <c r="AU108" s="163" t="s">
        <v>79</v>
      </c>
      <c r="AV108" s="163" t="s">
        <v>79</v>
      </c>
      <c r="AW108" s="163" t="s">
        <v>85</v>
      </c>
      <c r="AX108" s="163" t="s">
        <v>21</v>
      </c>
      <c r="AY108" s="163" t="s">
        <v>115</v>
      </c>
    </row>
    <row r="109" spans="2:65" s="128" customFormat="1" ht="30.75" customHeight="1">
      <c r="B109" s="129"/>
      <c r="C109" s="130"/>
      <c r="D109" s="130" t="s">
        <v>72</v>
      </c>
      <c r="E109" s="139" t="s">
        <v>134</v>
      </c>
      <c r="F109" s="139" t="s">
        <v>170</v>
      </c>
      <c r="G109" s="130"/>
      <c r="H109" s="130"/>
      <c r="J109" s="140">
        <f>$BK$109</f>
        <v>0</v>
      </c>
      <c r="K109" s="130"/>
      <c r="L109" s="133"/>
      <c r="M109" s="134"/>
      <c r="N109" s="130"/>
      <c r="O109" s="130"/>
      <c r="P109" s="135">
        <f>SUM($P$110:$P$113)</f>
        <v>0</v>
      </c>
      <c r="Q109" s="130"/>
      <c r="R109" s="135">
        <f>SUM($R$110:$R$113)</f>
        <v>0.124</v>
      </c>
      <c r="S109" s="130"/>
      <c r="T109" s="136">
        <f>SUM($T$110:$T$113)</f>
        <v>0</v>
      </c>
      <c r="AR109" s="137" t="s">
        <v>21</v>
      </c>
      <c r="AT109" s="137" t="s">
        <v>72</v>
      </c>
      <c r="AU109" s="137" t="s">
        <v>21</v>
      </c>
      <c r="AY109" s="137" t="s">
        <v>115</v>
      </c>
      <c r="BK109" s="138">
        <f>SUM($BK$110:$BK$113)</f>
        <v>0</v>
      </c>
    </row>
    <row r="110" spans="2:65" s="6" customFormat="1" ht="15.75" customHeight="1">
      <c r="B110" s="23"/>
      <c r="C110" s="141" t="s">
        <v>171</v>
      </c>
      <c r="D110" s="141" t="s">
        <v>117</v>
      </c>
      <c r="E110" s="142" t="s">
        <v>172</v>
      </c>
      <c r="F110" s="143" t="s">
        <v>173</v>
      </c>
      <c r="G110" s="144" t="s">
        <v>174</v>
      </c>
      <c r="H110" s="145">
        <v>10</v>
      </c>
      <c r="I110" s="146"/>
      <c r="J110" s="147">
        <f>ROUND($I$110*$H$110,2)</f>
        <v>0</v>
      </c>
      <c r="K110" s="143" t="s">
        <v>121</v>
      </c>
      <c r="L110" s="43"/>
      <c r="M110" s="148"/>
      <c r="N110" s="149" t="s">
        <v>44</v>
      </c>
      <c r="O110" s="24"/>
      <c r="P110" s="150">
        <f>$O$110*$H$110</f>
        <v>0</v>
      </c>
      <c r="Q110" s="150">
        <v>1.24E-2</v>
      </c>
      <c r="R110" s="150">
        <f>$Q$110*$H$110</f>
        <v>0.124</v>
      </c>
      <c r="S110" s="150">
        <v>0</v>
      </c>
      <c r="T110" s="151">
        <f>$S$110*$H$110</f>
        <v>0</v>
      </c>
      <c r="AR110" s="84" t="s">
        <v>122</v>
      </c>
      <c r="AT110" s="84" t="s">
        <v>117</v>
      </c>
      <c r="AU110" s="84" t="s">
        <v>79</v>
      </c>
      <c r="AY110" s="6" t="s">
        <v>115</v>
      </c>
      <c r="BE110" s="152">
        <f>IF($N$110="základní",$J$110,0)</f>
        <v>0</v>
      </c>
      <c r="BF110" s="152">
        <f>IF($N$110="snížená",$J$110,0)</f>
        <v>0</v>
      </c>
      <c r="BG110" s="152">
        <f>IF($N$110="zákl. přenesená",$J$110,0)</f>
        <v>0</v>
      </c>
      <c r="BH110" s="152">
        <f>IF($N$110="sníž. přenesená",$J$110,0)</f>
        <v>0</v>
      </c>
      <c r="BI110" s="152">
        <f>IF($N$110="nulová",$J$110,0)</f>
        <v>0</v>
      </c>
      <c r="BJ110" s="84" t="s">
        <v>21</v>
      </c>
      <c r="BK110" s="152">
        <f>ROUND($I$110*$H$110,2)</f>
        <v>0</v>
      </c>
      <c r="BL110" s="84" t="s">
        <v>122</v>
      </c>
      <c r="BM110" s="84" t="s">
        <v>175</v>
      </c>
    </row>
    <row r="111" spans="2:65" s="6" customFormat="1" ht="27" customHeight="1">
      <c r="B111" s="23"/>
      <c r="C111" s="24"/>
      <c r="D111" s="153" t="s">
        <v>124</v>
      </c>
      <c r="E111" s="24"/>
      <c r="F111" s="154" t="s">
        <v>176</v>
      </c>
      <c r="G111" s="24"/>
      <c r="H111" s="24"/>
      <c r="J111" s="24"/>
      <c r="K111" s="24"/>
      <c r="L111" s="43"/>
      <c r="M111" s="56"/>
      <c r="N111" s="24"/>
      <c r="O111" s="24"/>
      <c r="P111" s="24"/>
      <c r="Q111" s="24"/>
      <c r="R111" s="24"/>
      <c r="S111" s="24"/>
      <c r="T111" s="57"/>
      <c r="AT111" s="6" t="s">
        <v>124</v>
      </c>
      <c r="AU111" s="6" t="s">
        <v>79</v>
      </c>
    </row>
    <row r="112" spans="2:65" s="6" customFormat="1" ht="15.75" customHeight="1">
      <c r="B112" s="155"/>
      <c r="C112" s="156"/>
      <c r="D112" s="157" t="s">
        <v>126</v>
      </c>
      <c r="E112" s="156"/>
      <c r="F112" s="158" t="s">
        <v>177</v>
      </c>
      <c r="G112" s="156"/>
      <c r="H112" s="159">
        <v>9.6300000000000008</v>
      </c>
      <c r="J112" s="156"/>
      <c r="K112" s="156"/>
      <c r="L112" s="160"/>
      <c r="M112" s="161"/>
      <c r="N112" s="156"/>
      <c r="O112" s="156"/>
      <c r="P112" s="156"/>
      <c r="Q112" s="156"/>
      <c r="R112" s="156"/>
      <c r="S112" s="156"/>
      <c r="T112" s="162"/>
      <c r="AT112" s="163" t="s">
        <v>126</v>
      </c>
      <c r="AU112" s="163" t="s">
        <v>79</v>
      </c>
      <c r="AV112" s="163" t="s">
        <v>79</v>
      </c>
      <c r="AW112" s="163" t="s">
        <v>85</v>
      </c>
      <c r="AX112" s="163" t="s">
        <v>73</v>
      </c>
      <c r="AY112" s="163" t="s">
        <v>115</v>
      </c>
    </row>
    <row r="113" spans="2:65" s="6" customFormat="1" ht="15.75" customHeight="1">
      <c r="B113" s="155"/>
      <c r="C113" s="156"/>
      <c r="D113" s="157" t="s">
        <v>126</v>
      </c>
      <c r="E113" s="156"/>
      <c r="F113" s="158" t="s">
        <v>26</v>
      </c>
      <c r="G113" s="156"/>
      <c r="H113" s="159">
        <v>10</v>
      </c>
      <c r="J113" s="156"/>
      <c r="K113" s="156"/>
      <c r="L113" s="160"/>
      <c r="M113" s="161"/>
      <c r="N113" s="156"/>
      <c r="O113" s="156"/>
      <c r="P113" s="156"/>
      <c r="Q113" s="156"/>
      <c r="R113" s="156"/>
      <c r="S113" s="156"/>
      <c r="T113" s="162"/>
      <c r="AT113" s="163" t="s">
        <v>126</v>
      </c>
      <c r="AU113" s="163" t="s">
        <v>79</v>
      </c>
      <c r="AV113" s="163" t="s">
        <v>79</v>
      </c>
      <c r="AW113" s="163" t="s">
        <v>85</v>
      </c>
      <c r="AX113" s="163" t="s">
        <v>21</v>
      </c>
      <c r="AY113" s="163" t="s">
        <v>115</v>
      </c>
    </row>
    <row r="114" spans="2:65" s="128" customFormat="1" ht="30.75" customHeight="1">
      <c r="B114" s="129"/>
      <c r="C114" s="130"/>
      <c r="D114" s="130" t="s">
        <v>72</v>
      </c>
      <c r="E114" s="139" t="s">
        <v>122</v>
      </c>
      <c r="F114" s="139" t="s">
        <v>178</v>
      </c>
      <c r="G114" s="130"/>
      <c r="H114" s="130"/>
      <c r="J114" s="140">
        <f>$BK$114</f>
        <v>0</v>
      </c>
      <c r="K114" s="130"/>
      <c r="L114" s="133"/>
      <c r="M114" s="134"/>
      <c r="N114" s="130"/>
      <c r="O114" s="130"/>
      <c r="P114" s="135">
        <f>SUM($P$115:$P$117)</f>
        <v>0</v>
      </c>
      <c r="Q114" s="130"/>
      <c r="R114" s="135">
        <f>SUM($R$115:$R$117)</f>
        <v>0.20570000000000002</v>
      </c>
      <c r="S114" s="130"/>
      <c r="T114" s="136">
        <f>SUM($T$115:$T$117)</f>
        <v>0</v>
      </c>
      <c r="AR114" s="137" t="s">
        <v>21</v>
      </c>
      <c r="AT114" s="137" t="s">
        <v>72</v>
      </c>
      <c r="AU114" s="137" t="s">
        <v>21</v>
      </c>
      <c r="AY114" s="137" t="s">
        <v>115</v>
      </c>
      <c r="BK114" s="138">
        <f>SUM($BK$115:$BK$117)</f>
        <v>0</v>
      </c>
    </row>
    <row r="115" spans="2:65" s="6" customFormat="1" ht="15.75" customHeight="1">
      <c r="B115" s="23"/>
      <c r="C115" s="141" t="s">
        <v>26</v>
      </c>
      <c r="D115" s="141" t="s">
        <v>117</v>
      </c>
      <c r="E115" s="142" t="s">
        <v>179</v>
      </c>
      <c r="F115" s="143" t="s">
        <v>180</v>
      </c>
      <c r="G115" s="144" t="s">
        <v>130</v>
      </c>
      <c r="H115" s="145">
        <v>0.11</v>
      </c>
      <c r="I115" s="146"/>
      <c r="J115" s="147">
        <f>ROUND($I$115*$H$115,2)</f>
        <v>0</v>
      </c>
      <c r="K115" s="143" t="s">
        <v>121</v>
      </c>
      <c r="L115" s="43"/>
      <c r="M115" s="148"/>
      <c r="N115" s="149" t="s">
        <v>44</v>
      </c>
      <c r="O115" s="24"/>
      <c r="P115" s="150">
        <f>$O$115*$H$115</f>
        <v>0</v>
      </c>
      <c r="Q115" s="150">
        <v>1.87</v>
      </c>
      <c r="R115" s="150">
        <f>$Q$115*$H$115</f>
        <v>0.20570000000000002</v>
      </c>
      <c r="S115" s="150">
        <v>0</v>
      </c>
      <c r="T115" s="151">
        <f>$S$115*$H$115</f>
        <v>0</v>
      </c>
      <c r="AR115" s="84" t="s">
        <v>122</v>
      </c>
      <c r="AT115" s="84" t="s">
        <v>117</v>
      </c>
      <c r="AU115" s="84" t="s">
        <v>79</v>
      </c>
      <c r="AY115" s="6" t="s">
        <v>115</v>
      </c>
      <c r="BE115" s="152">
        <f>IF($N$115="základní",$J$115,0)</f>
        <v>0</v>
      </c>
      <c r="BF115" s="152">
        <f>IF($N$115="snížená",$J$115,0)</f>
        <v>0</v>
      </c>
      <c r="BG115" s="152">
        <f>IF($N$115="zákl. přenesená",$J$115,0)</f>
        <v>0</v>
      </c>
      <c r="BH115" s="152">
        <f>IF($N$115="sníž. přenesená",$J$115,0)</f>
        <v>0</v>
      </c>
      <c r="BI115" s="152">
        <f>IF($N$115="nulová",$J$115,0)</f>
        <v>0</v>
      </c>
      <c r="BJ115" s="84" t="s">
        <v>21</v>
      </c>
      <c r="BK115" s="152">
        <f>ROUND($I$115*$H$115,2)</f>
        <v>0</v>
      </c>
      <c r="BL115" s="84" t="s">
        <v>122</v>
      </c>
      <c r="BM115" s="84" t="s">
        <v>181</v>
      </c>
    </row>
    <row r="116" spans="2:65" s="6" customFormat="1" ht="27" customHeight="1">
      <c r="B116" s="23"/>
      <c r="C116" s="24"/>
      <c r="D116" s="153" t="s">
        <v>124</v>
      </c>
      <c r="E116" s="24"/>
      <c r="F116" s="154" t="s">
        <v>182</v>
      </c>
      <c r="G116" s="24"/>
      <c r="H116" s="24"/>
      <c r="J116" s="24"/>
      <c r="K116" s="24"/>
      <c r="L116" s="43"/>
      <c r="M116" s="56"/>
      <c r="N116" s="24"/>
      <c r="O116" s="24"/>
      <c r="P116" s="24"/>
      <c r="Q116" s="24"/>
      <c r="R116" s="24"/>
      <c r="S116" s="24"/>
      <c r="T116" s="57"/>
      <c r="AT116" s="6" t="s">
        <v>124</v>
      </c>
      <c r="AU116" s="6" t="s">
        <v>79</v>
      </c>
    </row>
    <row r="117" spans="2:65" s="6" customFormat="1" ht="15.75" customHeight="1">
      <c r="B117" s="155"/>
      <c r="C117" s="156"/>
      <c r="D117" s="157" t="s">
        <v>126</v>
      </c>
      <c r="E117" s="156"/>
      <c r="F117" s="158" t="s">
        <v>183</v>
      </c>
      <c r="G117" s="156"/>
      <c r="H117" s="159">
        <v>0.11</v>
      </c>
      <c r="J117" s="156"/>
      <c r="K117" s="156"/>
      <c r="L117" s="160"/>
      <c r="M117" s="161"/>
      <c r="N117" s="156"/>
      <c r="O117" s="156"/>
      <c r="P117" s="156"/>
      <c r="Q117" s="156"/>
      <c r="R117" s="156"/>
      <c r="S117" s="156"/>
      <c r="T117" s="162"/>
      <c r="AT117" s="163" t="s">
        <v>126</v>
      </c>
      <c r="AU117" s="163" t="s">
        <v>79</v>
      </c>
      <c r="AV117" s="163" t="s">
        <v>79</v>
      </c>
      <c r="AW117" s="163" t="s">
        <v>85</v>
      </c>
      <c r="AX117" s="163" t="s">
        <v>21</v>
      </c>
      <c r="AY117" s="163" t="s">
        <v>115</v>
      </c>
    </row>
    <row r="118" spans="2:65" s="128" customFormat="1" ht="30.75" customHeight="1">
      <c r="B118" s="129"/>
      <c r="C118" s="130"/>
      <c r="D118" s="130" t="s">
        <v>72</v>
      </c>
      <c r="E118" s="139" t="s">
        <v>145</v>
      </c>
      <c r="F118" s="139" t="s">
        <v>184</v>
      </c>
      <c r="G118" s="130"/>
      <c r="H118" s="130"/>
      <c r="J118" s="140">
        <f>$BK$118</f>
        <v>0</v>
      </c>
      <c r="K118" s="130"/>
      <c r="L118" s="133"/>
      <c r="M118" s="134"/>
      <c r="N118" s="130"/>
      <c r="O118" s="130"/>
      <c r="P118" s="135">
        <f>SUM($P$119:$P$126)</f>
        <v>0</v>
      </c>
      <c r="Q118" s="130"/>
      <c r="R118" s="135">
        <f>SUM($R$119:$R$126)</f>
        <v>2.5697999999999999</v>
      </c>
      <c r="S118" s="130"/>
      <c r="T118" s="136">
        <f>SUM($T$119:$T$126)</f>
        <v>0</v>
      </c>
      <c r="AR118" s="137" t="s">
        <v>21</v>
      </c>
      <c r="AT118" s="137" t="s">
        <v>72</v>
      </c>
      <c r="AU118" s="137" t="s">
        <v>21</v>
      </c>
      <c r="AY118" s="137" t="s">
        <v>115</v>
      </c>
      <c r="BK118" s="138">
        <f>SUM($BK$119:$BK$126)</f>
        <v>0</v>
      </c>
    </row>
    <row r="119" spans="2:65" s="6" customFormat="1" ht="15.75" customHeight="1">
      <c r="B119" s="23"/>
      <c r="C119" s="141" t="s">
        <v>185</v>
      </c>
      <c r="D119" s="141" t="s">
        <v>117</v>
      </c>
      <c r="E119" s="142" t="s">
        <v>186</v>
      </c>
      <c r="F119" s="143" t="s">
        <v>187</v>
      </c>
      <c r="G119" s="144" t="s">
        <v>120</v>
      </c>
      <c r="H119" s="145">
        <v>4.2</v>
      </c>
      <c r="I119" s="146"/>
      <c r="J119" s="147">
        <f>ROUND($I$119*$H$119,2)</f>
        <v>0</v>
      </c>
      <c r="K119" s="143" t="s">
        <v>121</v>
      </c>
      <c r="L119" s="43"/>
      <c r="M119" s="148"/>
      <c r="N119" s="149" t="s">
        <v>44</v>
      </c>
      <c r="O119" s="24"/>
      <c r="P119" s="150">
        <f>$O$119*$H$119</f>
        <v>0</v>
      </c>
      <c r="Q119" s="150">
        <v>0</v>
      </c>
      <c r="R119" s="150">
        <f>$Q$119*$H$119</f>
        <v>0</v>
      </c>
      <c r="S119" s="150">
        <v>0</v>
      </c>
      <c r="T119" s="151">
        <f>$S$119*$H$119</f>
        <v>0</v>
      </c>
      <c r="AR119" s="84" t="s">
        <v>122</v>
      </c>
      <c r="AT119" s="84" t="s">
        <v>117</v>
      </c>
      <c r="AU119" s="84" t="s">
        <v>79</v>
      </c>
      <c r="AY119" s="6" t="s">
        <v>115</v>
      </c>
      <c r="BE119" s="152">
        <f>IF($N$119="základní",$J$119,0)</f>
        <v>0</v>
      </c>
      <c r="BF119" s="152">
        <f>IF($N$119="snížená",$J$119,0)</f>
        <v>0</v>
      </c>
      <c r="BG119" s="152">
        <f>IF($N$119="zákl. přenesená",$J$119,0)</f>
        <v>0</v>
      </c>
      <c r="BH119" s="152">
        <f>IF($N$119="sníž. přenesená",$J$119,0)</f>
        <v>0</v>
      </c>
      <c r="BI119" s="152">
        <f>IF($N$119="nulová",$J$119,0)</f>
        <v>0</v>
      </c>
      <c r="BJ119" s="84" t="s">
        <v>21</v>
      </c>
      <c r="BK119" s="152">
        <f>ROUND($I$119*$H$119,2)</f>
        <v>0</v>
      </c>
      <c r="BL119" s="84" t="s">
        <v>122</v>
      </c>
      <c r="BM119" s="84" t="s">
        <v>188</v>
      </c>
    </row>
    <row r="120" spans="2:65" s="6" customFormat="1" ht="16.5" customHeight="1">
      <c r="B120" s="23"/>
      <c r="C120" s="24"/>
      <c r="D120" s="153" t="s">
        <v>124</v>
      </c>
      <c r="E120" s="24"/>
      <c r="F120" s="154" t="s">
        <v>189</v>
      </c>
      <c r="G120" s="24"/>
      <c r="H120" s="24"/>
      <c r="J120" s="24"/>
      <c r="K120" s="24"/>
      <c r="L120" s="43"/>
      <c r="M120" s="56"/>
      <c r="N120" s="24"/>
      <c r="O120" s="24"/>
      <c r="P120" s="24"/>
      <c r="Q120" s="24"/>
      <c r="R120" s="24"/>
      <c r="S120" s="24"/>
      <c r="T120" s="57"/>
      <c r="AT120" s="6" t="s">
        <v>124</v>
      </c>
      <c r="AU120" s="6" t="s">
        <v>79</v>
      </c>
    </row>
    <row r="121" spans="2:65" s="6" customFormat="1" ht="15.75" customHeight="1">
      <c r="B121" s="155"/>
      <c r="C121" s="156"/>
      <c r="D121" s="157" t="s">
        <v>126</v>
      </c>
      <c r="E121" s="156"/>
      <c r="F121" s="158" t="s">
        <v>190</v>
      </c>
      <c r="G121" s="156"/>
      <c r="H121" s="159">
        <v>4.2</v>
      </c>
      <c r="J121" s="156"/>
      <c r="K121" s="156"/>
      <c r="L121" s="160"/>
      <c r="M121" s="161"/>
      <c r="N121" s="156"/>
      <c r="O121" s="156"/>
      <c r="P121" s="156"/>
      <c r="Q121" s="156"/>
      <c r="R121" s="156"/>
      <c r="S121" s="156"/>
      <c r="T121" s="162"/>
      <c r="AT121" s="163" t="s">
        <v>126</v>
      </c>
      <c r="AU121" s="163" t="s">
        <v>79</v>
      </c>
      <c r="AV121" s="163" t="s">
        <v>79</v>
      </c>
      <c r="AW121" s="163" t="s">
        <v>85</v>
      </c>
      <c r="AX121" s="163" t="s">
        <v>21</v>
      </c>
      <c r="AY121" s="163" t="s">
        <v>115</v>
      </c>
    </row>
    <row r="122" spans="2:65" s="6" customFormat="1" ht="15.75" customHeight="1">
      <c r="B122" s="23"/>
      <c r="C122" s="141" t="s">
        <v>191</v>
      </c>
      <c r="D122" s="141" t="s">
        <v>117</v>
      </c>
      <c r="E122" s="142" t="s">
        <v>192</v>
      </c>
      <c r="F122" s="143" t="s">
        <v>193</v>
      </c>
      <c r="G122" s="144" t="s">
        <v>120</v>
      </c>
      <c r="H122" s="145">
        <v>4.2</v>
      </c>
      <c r="I122" s="146"/>
      <c r="J122" s="147">
        <f>ROUND($I$122*$H$122,2)</f>
        <v>0</v>
      </c>
      <c r="K122" s="143" t="s">
        <v>121</v>
      </c>
      <c r="L122" s="43"/>
      <c r="M122" s="148"/>
      <c r="N122" s="149" t="s">
        <v>44</v>
      </c>
      <c r="O122" s="24"/>
      <c r="P122" s="150">
        <f>$O$122*$H$122</f>
        <v>0</v>
      </c>
      <c r="Q122" s="150">
        <v>0</v>
      </c>
      <c r="R122" s="150">
        <f>$Q$122*$H$122</f>
        <v>0</v>
      </c>
      <c r="S122" s="150">
        <v>0</v>
      </c>
      <c r="T122" s="151">
        <f>$S$122*$H$122</f>
        <v>0</v>
      </c>
      <c r="AR122" s="84" t="s">
        <v>122</v>
      </c>
      <c r="AT122" s="84" t="s">
        <v>117</v>
      </c>
      <c r="AU122" s="84" t="s">
        <v>79</v>
      </c>
      <c r="AY122" s="6" t="s">
        <v>115</v>
      </c>
      <c r="BE122" s="152">
        <f>IF($N$122="základní",$J$122,0)</f>
        <v>0</v>
      </c>
      <c r="BF122" s="152">
        <f>IF($N$122="snížená",$J$122,0)</f>
        <v>0</v>
      </c>
      <c r="BG122" s="152">
        <f>IF($N$122="zákl. přenesená",$J$122,0)</f>
        <v>0</v>
      </c>
      <c r="BH122" s="152">
        <f>IF($N$122="sníž. přenesená",$J$122,0)</f>
        <v>0</v>
      </c>
      <c r="BI122" s="152">
        <f>IF($N$122="nulová",$J$122,0)</f>
        <v>0</v>
      </c>
      <c r="BJ122" s="84" t="s">
        <v>21</v>
      </c>
      <c r="BK122" s="152">
        <f>ROUND($I$122*$H$122,2)</f>
        <v>0</v>
      </c>
      <c r="BL122" s="84" t="s">
        <v>122</v>
      </c>
      <c r="BM122" s="84" t="s">
        <v>194</v>
      </c>
    </row>
    <row r="123" spans="2:65" s="6" customFormat="1" ht="16.5" customHeight="1">
      <c r="B123" s="23"/>
      <c r="C123" s="24"/>
      <c r="D123" s="153" t="s">
        <v>124</v>
      </c>
      <c r="E123" s="24"/>
      <c r="F123" s="154" t="s">
        <v>195</v>
      </c>
      <c r="G123" s="24"/>
      <c r="H123" s="24"/>
      <c r="J123" s="24"/>
      <c r="K123" s="24"/>
      <c r="L123" s="43"/>
      <c r="M123" s="56"/>
      <c r="N123" s="24"/>
      <c r="O123" s="24"/>
      <c r="P123" s="24"/>
      <c r="Q123" s="24"/>
      <c r="R123" s="24"/>
      <c r="S123" s="24"/>
      <c r="T123" s="57"/>
      <c r="AT123" s="6" t="s">
        <v>124</v>
      </c>
      <c r="AU123" s="6" t="s">
        <v>79</v>
      </c>
    </row>
    <row r="124" spans="2:65" s="6" customFormat="1" ht="15.75" customHeight="1">
      <c r="B124" s="155"/>
      <c r="C124" s="156"/>
      <c r="D124" s="157" t="s">
        <v>126</v>
      </c>
      <c r="E124" s="156"/>
      <c r="F124" s="158" t="s">
        <v>190</v>
      </c>
      <c r="G124" s="156"/>
      <c r="H124" s="159">
        <v>4.2</v>
      </c>
      <c r="J124" s="156"/>
      <c r="K124" s="156"/>
      <c r="L124" s="160"/>
      <c r="M124" s="161"/>
      <c r="N124" s="156"/>
      <c r="O124" s="156"/>
      <c r="P124" s="156"/>
      <c r="Q124" s="156"/>
      <c r="R124" s="156"/>
      <c r="S124" s="156"/>
      <c r="T124" s="162"/>
      <c r="AT124" s="163" t="s">
        <v>126</v>
      </c>
      <c r="AU124" s="163" t="s">
        <v>79</v>
      </c>
      <c r="AV124" s="163" t="s">
        <v>79</v>
      </c>
      <c r="AW124" s="163" t="s">
        <v>85</v>
      </c>
      <c r="AX124" s="163" t="s">
        <v>21</v>
      </c>
      <c r="AY124" s="163" t="s">
        <v>115</v>
      </c>
    </row>
    <row r="125" spans="2:65" s="6" customFormat="1" ht="15.75" customHeight="1">
      <c r="B125" s="23"/>
      <c r="C125" s="141" t="s">
        <v>196</v>
      </c>
      <c r="D125" s="141" t="s">
        <v>117</v>
      </c>
      <c r="E125" s="142" t="s">
        <v>197</v>
      </c>
      <c r="F125" s="143" t="s">
        <v>198</v>
      </c>
      <c r="G125" s="144" t="s">
        <v>120</v>
      </c>
      <c r="H125" s="145">
        <v>3</v>
      </c>
      <c r="I125" s="146"/>
      <c r="J125" s="147">
        <f>ROUND($I$125*$H$125,2)</f>
        <v>0</v>
      </c>
      <c r="K125" s="143" t="s">
        <v>121</v>
      </c>
      <c r="L125" s="43"/>
      <c r="M125" s="148"/>
      <c r="N125" s="149" t="s">
        <v>44</v>
      </c>
      <c r="O125" s="24"/>
      <c r="P125" s="150">
        <f>$O$125*$H$125</f>
        <v>0</v>
      </c>
      <c r="Q125" s="150">
        <v>0.85660000000000003</v>
      </c>
      <c r="R125" s="150">
        <f>$Q$125*$H$125</f>
        <v>2.5697999999999999</v>
      </c>
      <c r="S125" s="150">
        <v>0</v>
      </c>
      <c r="T125" s="151">
        <f>$S$125*$H$125</f>
        <v>0</v>
      </c>
      <c r="AR125" s="84" t="s">
        <v>122</v>
      </c>
      <c r="AT125" s="84" t="s">
        <v>117</v>
      </c>
      <c r="AU125" s="84" t="s">
        <v>79</v>
      </c>
      <c r="AY125" s="6" t="s">
        <v>115</v>
      </c>
      <c r="BE125" s="152">
        <f>IF($N$125="základní",$J$125,0)</f>
        <v>0</v>
      </c>
      <c r="BF125" s="152">
        <f>IF($N$125="snížená",$J$125,0)</f>
        <v>0</v>
      </c>
      <c r="BG125" s="152">
        <f>IF($N$125="zákl. přenesená",$J$125,0)</f>
        <v>0</v>
      </c>
      <c r="BH125" s="152">
        <f>IF($N$125="sníž. přenesená",$J$125,0)</f>
        <v>0</v>
      </c>
      <c r="BI125" s="152">
        <f>IF($N$125="nulová",$J$125,0)</f>
        <v>0</v>
      </c>
      <c r="BJ125" s="84" t="s">
        <v>21</v>
      </c>
      <c r="BK125" s="152">
        <f>ROUND($I$125*$H$125,2)</f>
        <v>0</v>
      </c>
      <c r="BL125" s="84" t="s">
        <v>122</v>
      </c>
      <c r="BM125" s="84" t="s">
        <v>199</v>
      </c>
    </row>
    <row r="126" spans="2:65" s="6" customFormat="1" ht="27" customHeight="1">
      <c r="B126" s="23"/>
      <c r="C126" s="24"/>
      <c r="D126" s="153" t="s">
        <v>124</v>
      </c>
      <c r="E126" s="24"/>
      <c r="F126" s="154" t="s">
        <v>200</v>
      </c>
      <c r="G126" s="24"/>
      <c r="H126" s="24"/>
      <c r="J126" s="24"/>
      <c r="K126" s="24"/>
      <c r="L126" s="43"/>
      <c r="M126" s="56"/>
      <c r="N126" s="24"/>
      <c r="O126" s="24"/>
      <c r="P126" s="24"/>
      <c r="Q126" s="24"/>
      <c r="R126" s="24"/>
      <c r="S126" s="24"/>
      <c r="T126" s="57"/>
      <c r="AT126" s="6" t="s">
        <v>124</v>
      </c>
      <c r="AU126" s="6" t="s">
        <v>79</v>
      </c>
    </row>
    <row r="127" spans="2:65" s="128" customFormat="1" ht="30.75" customHeight="1">
      <c r="B127" s="129"/>
      <c r="C127" s="130"/>
      <c r="D127" s="130" t="s">
        <v>72</v>
      </c>
      <c r="E127" s="139" t="s">
        <v>171</v>
      </c>
      <c r="F127" s="139" t="s">
        <v>201</v>
      </c>
      <c r="G127" s="130"/>
      <c r="H127" s="130"/>
      <c r="J127" s="140">
        <f>$BK$127</f>
        <v>0</v>
      </c>
      <c r="K127" s="130"/>
      <c r="L127" s="133"/>
      <c r="M127" s="134"/>
      <c r="N127" s="130"/>
      <c r="O127" s="130"/>
      <c r="P127" s="135">
        <f>SUM($P$128:$P$139)</f>
        <v>0</v>
      </c>
      <c r="Q127" s="130"/>
      <c r="R127" s="135">
        <f>SUM($R$128:$R$139)</f>
        <v>11.412507</v>
      </c>
      <c r="S127" s="130"/>
      <c r="T127" s="136">
        <f>SUM($T$128:$T$139)</f>
        <v>1.8239999999999998</v>
      </c>
      <c r="AR127" s="137" t="s">
        <v>21</v>
      </c>
      <c r="AT127" s="137" t="s">
        <v>72</v>
      </c>
      <c r="AU127" s="137" t="s">
        <v>21</v>
      </c>
      <c r="AY127" s="137" t="s">
        <v>115</v>
      </c>
      <c r="BK127" s="138">
        <f>SUM($BK$128:$BK$139)</f>
        <v>0</v>
      </c>
    </row>
    <row r="128" spans="2:65" s="6" customFormat="1" ht="15.75" customHeight="1">
      <c r="B128" s="23"/>
      <c r="C128" s="141" t="s">
        <v>202</v>
      </c>
      <c r="D128" s="141" t="s">
        <v>117</v>
      </c>
      <c r="E128" s="142" t="s">
        <v>203</v>
      </c>
      <c r="F128" s="143" t="s">
        <v>204</v>
      </c>
      <c r="G128" s="144" t="s">
        <v>174</v>
      </c>
      <c r="H128" s="145">
        <v>1</v>
      </c>
      <c r="I128" s="146"/>
      <c r="J128" s="147">
        <f>ROUND($I$128*$H$128,2)</f>
        <v>0</v>
      </c>
      <c r="K128" s="143" t="s">
        <v>121</v>
      </c>
      <c r="L128" s="43"/>
      <c r="M128" s="148"/>
      <c r="N128" s="149" t="s">
        <v>44</v>
      </c>
      <c r="O128" s="24"/>
      <c r="P128" s="150">
        <f>$O$128*$H$128</f>
        <v>0</v>
      </c>
      <c r="Q128" s="150">
        <v>7.0056599999999998</v>
      </c>
      <c r="R128" s="150">
        <f>$Q$128*$H$128</f>
        <v>7.0056599999999998</v>
      </c>
      <c r="S128" s="150">
        <v>0</v>
      </c>
      <c r="T128" s="151">
        <f>$S$128*$H$128</f>
        <v>0</v>
      </c>
      <c r="AR128" s="84" t="s">
        <v>122</v>
      </c>
      <c r="AT128" s="84" t="s">
        <v>117</v>
      </c>
      <c r="AU128" s="84" t="s">
        <v>79</v>
      </c>
      <c r="AY128" s="6" t="s">
        <v>115</v>
      </c>
      <c r="BE128" s="152">
        <f>IF($N$128="základní",$J$128,0)</f>
        <v>0</v>
      </c>
      <c r="BF128" s="152">
        <f>IF($N$128="snížená",$J$128,0)</f>
        <v>0</v>
      </c>
      <c r="BG128" s="152">
        <f>IF($N$128="zákl. přenesená",$J$128,0)</f>
        <v>0</v>
      </c>
      <c r="BH128" s="152">
        <f>IF($N$128="sníž. přenesená",$J$128,0)</f>
        <v>0</v>
      </c>
      <c r="BI128" s="152">
        <f>IF($N$128="nulová",$J$128,0)</f>
        <v>0</v>
      </c>
      <c r="BJ128" s="84" t="s">
        <v>21</v>
      </c>
      <c r="BK128" s="152">
        <f>ROUND($I$128*$H$128,2)</f>
        <v>0</v>
      </c>
      <c r="BL128" s="84" t="s">
        <v>122</v>
      </c>
      <c r="BM128" s="84" t="s">
        <v>205</v>
      </c>
    </row>
    <row r="129" spans="2:65" s="6" customFormat="1" ht="16.5" customHeight="1">
      <c r="B129" s="23"/>
      <c r="C129" s="24"/>
      <c r="D129" s="153" t="s">
        <v>124</v>
      </c>
      <c r="E129" s="24"/>
      <c r="F129" s="154" t="s">
        <v>206</v>
      </c>
      <c r="G129" s="24"/>
      <c r="H129" s="24"/>
      <c r="J129" s="24"/>
      <c r="K129" s="24"/>
      <c r="L129" s="43"/>
      <c r="M129" s="56"/>
      <c r="N129" s="24"/>
      <c r="O129" s="24"/>
      <c r="P129" s="24"/>
      <c r="Q129" s="24"/>
      <c r="R129" s="24"/>
      <c r="S129" s="24"/>
      <c r="T129" s="57"/>
      <c r="AT129" s="6" t="s">
        <v>124</v>
      </c>
      <c r="AU129" s="6" t="s">
        <v>79</v>
      </c>
    </row>
    <row r="130" spans="2:65" s="6" customFormat="1" ht="15.75" customHeight="1">
      <c r="B130" s="23"/>
      <c r="C130" s="141" t="s">
        <v>8</v>
      </c>
      <c r="D130" s="141" t="s">
        <v>117</v>
      </c>
      <c r="E130" s="142" t="s">
        <v>207</v>
      </c>
      <c r="F130" s="143" t="s">
        <v>208</v>
      </c>
      <c r="G130" s="144" t="s">
        <v>130</v>
      </c>
      <c r="H130" s="145">
        <v>1.9</v>
      </c>
      <c r="I130" s="146"/>
      <c r="J130" s="147">
        <f>ROUND($I$130*$H$130,2)</f>
        <v>0</v>
      </c>
      <c r="K130" s="143" t="s">
        <v>121</v>
      </c>
      <c r="L130" s="43"/>
      <c r="M130" s="148"/>
      <c r="N130" s="149" t="s">
        <v>44</v>
      </c>
      <c r="O130" s="24"/>
      <c r="P130" s="150">
        <f>$O$130*$H$130</f>
        <v>0</v>
      </c>
      <c r="Q130" s="150">
        <v>2.2667199999999998</v>
      </c>
      <c r="R130" s="150">
        <f>$Q$130*$H$130</f>
        <v>4.3067679999999999</v>
      </c>
      <c r="S130" s="150">
        <v>0</v>
      </c>
      <c r="T130" s="151">
        <f>$S$130*$H$130</f>
        <v>0</v>
      </c>
      <c r="AR130" s="84" t="s">
        <v>122</v>
      </c>
      <c r="AT130" s="84" t="s">
        <v>117</v>
      </c>
      <c r="AU130" s="84" t="s">
        <v>79</v>
      </c>
      <c r="AY130" s="6" t="s">
        <v>115</v>
      </c>
      <c r="BE130" s="152">
        <f>IF($N$130="základní",$J$130,0)</f>
        <v>0</v>
      </c>
      <c r="BF130" s="152">
        <f>IF($N$130="snížená",$J$130,0)</f>
        <v>0</v>
      </c>
      <c r="BG130" s="152">
        <f>IF($N$130="zákl. přenesená",$J$130,0)</f>
        <v>0</v>
      </c>
      <c r="BH130" s="152">
        <f>IF($N$130="sníž. přenesená",$J$130,0)</f>
        <v>0</v>
      </c>
      <c r="BI130" s="152">
        <f>IF($N$130="nulová",$J$130,0)</f>
        <v>0</v>
      </c>
      <c r="BJ130" s="84" t="s">
        <v>21</v>
      </c>
      <c r="BK130" s="152">
        <f>ROUND($I$130*$H$130,2)</f>
        <v>0</v>
      </c>
      <c r="BL130" s="84" t="s">
        <v>122</v>
      </c>
      <c r="BM130" s="84" t="s">
        <v>209</v>
      </c>
    </row>
    <row r="131" spans="2:65" s="6" customFormat="1" ht="16.5" customHeight="1">
      <c r="B131" s="23"/>
      <c r="C131" s="24"/>
      <c r="D131" s="153" t="s">
        <v>124</v>
      </c>
      <c r="E131" s="24"/>
      <c r="F131" s="154" t="s">
        <v>210</v>
      </c>
      <c r="G131" s="24"/>
      <c r="H131" s="24"/>
      <c r="J131" s="24"/>
      <c r="K131" s="24"/>
      <c r="L131" s="43"/>
      <c r="M131" s="56"/>
      <c r="N131" s="24"/>
      <c r="O131" s="24"/>
      <c r="P131" s="24"/>
      <c r="Q131" s="24"/>
      <c r="R131" s="24"/>
      <c r="S131" s="24"/>
      <c r="T131" s="57"/>
      <c r="AT131" s="6" t="s">
        <v>124</v>
      </c>
      <c r="AU131" s="6" t="s">
        <v>79</v>
      </c>
    </row>
    <row r="132" spans="2:65" s="6" customFormat="1" ht="15.75" customHeight="1">
      <c r="B132" s="155"/>
      <c r="C132" s="156"/>
      <c r="D132" s="157" t="s">
        <v>126</v>
      </c>
      <c r="E132" s="156"/>
      <c r="F132" s="158" t="s">
        <v>211</v>
      </c>
      <c r="G132" s="156"/>
      <c r="H132" s="159">
        <v>1.9</v>
      </c>
      <c r="J132" s="156"/>
      <c r="K132" s="156"/>
      <c r="L132" s="160"/>
      <c r="M132" s="161"/>
      <c r="N132" s="156"/>
      <c r="O132" s="156"/>
      <c r="P132" s="156"/>
      <c r="Q132" s="156"/>
      <c r="R132" s="156"/>
      <c r="S132" s="156"/>
      <c r="T132" s="162"/>
      <c r="AT132" s="163" t="s">
        <v>126</v>
      </c>
      <c r="AU132" s="163" t="s">
        <v>79</v>
      </c>
      <c r="AV132" s="163" t="s">
        <v>79</v>
      </c>
      <c r="AW132" s="163" t="s">
        <v>85</v>
      </c>
      <c r="AX132" s="163" t="s">
        <v>21</v>
      </c>
      <c r="AY132" s="163" t="s">
        <v>115</v>
      </c>
    </row>
    <row r="133" spans="2:65" s="6" customFormat="1" ht="15.75" customHeight="1">
      <c r="B133" s="23"/>
      <c r="C133" s="141" t="s">
        <v>212</v>
      </c>
      <c r="D133" s="141" t="s">
        <v>117</v>
      </c>
      <c r="E133" s="142" t="s">
        <v>213</v>
      </c>
      <c r="F133" s="143" t="s">
        <v>214</v>
      </c>
      <c r="G133" s="144" t="s">
        <v>215</v>
      </c>
      <c r="H133" s="145">
        <v>5</v>
      </c>
      <c r="I133" s="146"/>
      <c r="J133" s="147">
        <f>ROUND($I$133*$H$133,2)</f>
        <v>0</v>
      </c>
      <c r="K133" s="143" t="s">
        <v>121</v>
      </c>
      <c r="L133" s="43"/>
      <c r="M133" s="148"/>
      <c r="N133" s="149" t="s">
        <v>44</v>
      </c>
      <c r="O133" s="24"/>
      <c r="P133" s="150">
        <f>$O$133*$H$133</f>
        <v>0</v>
      </c>
      <c r="Q133" s="150">
        <v>0</v>
      </c>
      <c r="R133" s="150">
        <f>$Q$133*$H$133</f>
        <v>0</v>
      </c>
      <c r="S133" s="150">
        <v>0</v>
      </c>
      <c r="T133" s="151">
        <f>$S$133*$H$133</f>
        <v>0</v>
      </c>
      <c r="AR133" s="84" t="s">
        <v>122</v>
      </c>
      <c r="AT133" s="84" t="s">
        <v>117</v>
      </c>
      <c r="AU133" s="84" t="s">
        <v>79</v>
      </c>
      <c r="AY133" s="6" t="s">
        <v>115</v>
      </c>
      <c r="BE133" s="152">
        <f>IF($N$133="základní",$J$133,0)</f>
        <v>0</v>
      </c>
      <c r="BF133" s="152">
        <f>IF($N$133="snížená",$J$133,0)</f>
        <v>0</v>
      </c>
      <c r="BG133" s="152">
        <f>IF($N$133="zákl. přenesená",$J$133,0)</f>
        <v>0</v>
      </c>
      <c r="BH133" s="152">
        <f>IF($N$133="sníž. přenesená",$J$133,0)</f>
        <v>0</v>
      </c>
      <c r="BI133" s="152">
        <f>IF($N$133="nulová",$J$133,0)</f>
        <v>0</v>
      </c>
      <c r="BJ133" s="84" t="s">
        <v>21</v>
      </c>
      <c r="BK133" s="152">
        <f>ROUND($I$133*$H$133,2)</f>
        <v>0</v>
      </c>
      <c r="BL133" s="84" t="s">
        <v>122</v>
      </c>
      <c r="BM133" s="84" t="s">
        <v>216</v>
      </c>
    </row>
    <row r="134" spans="2:65" s="6" customFormat="1" ht="27" customHeight="1">
      <c r="B134" s="23"/>
      <c r="C134" s="24"/>
      <c r="D134" s="153" t="s">
        <v>124</v>
      </c>
      <c r="E134" s="24"/>
      <c r="F134" s="154" t="s">
        <v>217</v>
      </c>
      <c r="G134" s="24"/>
      <c r="H134" s="24"/>
      <c r="J134" s="24"/>
      <c r="K134" s="24"/>
      <c r="L134" s="43"/>
      <c r="M134" s="56"/>
      <c r="N134" s="24"/>
      <c r="O134" s="24"/>
      <c r="P134" s="24"/>
      <c r="Q134" s="24"/>
      <c r="R134" s="24"/>
      <c r="S134" s="24"/>
      <c r="T134" s="57"/>
      <c r="AT134" s="6" t="s">
        <v>124</v>
      </c>
      <c r="AU134" s="6" t="s">
        <v>79</v>
      </c>
    </row>
    <row r="135" spans="2:65" s="6" customFormat="1" ht="15.75" customHeight="1">
      <c r="B135" s="23"/>
      <c r="C135" s="164" t="s">
        <v>218</v>
      </c>
      <c r="D135" s="164" t="s">
        <v>219</v>
      </c>
      <c r="E135" s="165" t="s">
        <v>220</v>
      </c>
      <c r="F135" s="166" t="s">
        <v>221</v>
      </c>
      <c r="G135" s="167" t="s">
        <v>174</v>
      </c>
      <c r="H135" s="168">
        <v>1.0149999999999999</v>
      </c>
      <c r="I135" s="169"/>
      <c r="J135" s="170">
        <f>ROUND($I$135*$H$135,2)</f>
        <v>0</v>
      </c>
      <c r="K135" s="166" t="s">
        <v>121</v>
      </c>
      <c r="L135" s="171"/>
      <c r="M135" s="172"/>
      <c r="N135" s="173" t="s">
        <v>44</v>
      </c>
      <c r="O135" s="24"/>
      <c r="P135" s="150">
        <f>$O$135*$H$135</f>
        <v>0</v>
      </c>
      <c r="Q135" s="150">
        <v>9.8599999999999993E-2</v>
      </c>
      <c r="R135" s="150">
        <f>$Q$135*$H$135</f>
        <v>0.10007899999999999</v>
      </c>
      <c r="S135" s="150">
        <v>0</v>
      </c>
      <c r="T135" s="151">
        <f>$S$135*$H$135</f>
        <v>0</v>
      </c>
      <c r="AR135" s="84" t="s">
        <v>164</v>
      </c>
      <c r="AT135" s="84" t="s">
        <v>219</v>
      </c>
      <c r="AU135" s="84" t="s">
        <v>79</v>
      </c>
      <c r="AY135" s="6" t="s">
        <v>115</v>
      </c>
      <c r="BE135" s="152">
        <f>IF($N$135="základní",$J$135,0)</f>
        <v>0</v>
      </c>
      <c r="BF135" s="152">
        <f>IF($N$135="snížená",$J$135,0)</f>
        <v>0</v>
      </c>
      <c r="BG135" s="152">
        <f>IF($N$135="zákl. přenesená",$J$135,0)</f>
        <v>0</v>
      </c>
      <c r="BH135" s="152">
        <f>IF($N$135="sníž. přenesená",$J$135,0)</f>
        <v>0</v>
      </c>
      <c r="BI135" s="152">
        <f>IF($N$135="nulová",$J$135,0)</f>
        <v>0</v>
      </c>
      <c r="BJ135" s="84" t="s">
        <v>21</v>
      </c>
      <c r="BK135" s="152">
        <f>ROUND($I$135*$H$135,2)</f>
        <v>0</v>
      </c>
      <c r="BL135" s="84" t="s">
        <v>122</v>
      </c>
      <c r="BM135" s="84" t="s">
        <v>222</v>
      </c>
    </row>
    <row r="136" spans="2:65" s="6" customFormat="1" ht="27" customHeight="1">
      <c r="B136" s="23"/>
      <c r="C136" s="24"/>
      <c r="D136" s="153" t="s">
        <v>124</v>
      </c>
      <c r="E136" s="24"/>
      <c r="F136" s="154" t="s">
        <v>223</v>
      </c>
      <c r="G136" s="24"/>
      <c r="H136" s="24"/>
      <c r="J136" s="24"/>
      <c r="K136" s="24"/>
      <c r="L136" s="43"/>
      <c r="M136" s="56"/>
      <c r="N136" s="24"/>
      <c r="O136" s="24"/>
      <c r="P136" s="24"/>
      <c r="Q136" s="24"/>
      <c r="R136" s="24"/>
      <c r="S136" s="24"/>
      <c r="T136" s="57"/>
      <c r="AT136" s="6" t="s">
        <v>124</v>
      </c>
      <c r="AU136" s="6" t="s">
        <v>79</v>
      </c>
    </row>
    <row r="137" spans="2:65" s="6" customFormat="1" ht="15.75" customHeight="1">
      <c r="B137" s="155"/>
      <c r="C137" s="156"/>
      <c r="D137" s="157" t="s">
        <v>126</v>
      </c>
      <c r="E137" s="156"/>
      <c r="F137" s="158" t="s">
        <v>224</v>
      </c>
      <c r="G137" s="156"/>
      <c r="H137" s="159">
        <v>1.0149999999999999</v>
      </c>
      <c r="J137" s="156"/>
      <c r="K137" s="156"/>
      <c r="L137" s="160"/>
      <c r="M137" s="161"/>
      <c r="N137" s="156"/>
      <c r="O137" s="156"/>
      <c r="P137" s="156"/>
      <c r="Q137" s="156"/>
      <c r="R137" s="156"/>
      <c r="S137" s="156"/>
      <c r="T137" s="162"/>
      <c r="AT137" s="163" t="s">
        <v>126</v>
      </c>
      <c r="AU137" s="163" t="s">
        <v>79</v>
      </c>
      <c r="AV137" s="163" t="s">
        <v>79</v>
      </c>
      <c r="AW137" s="163" t="s">
        <v>73</v>
      </c>
      <c r="AX137" s="163" t="s">
        <v>21</v>
      </c>
      <c r="AY137" s="163" t="s">
        <v>115</v>
      </c>
    </row>
    <row r="138" spans="2:65" s="6" customFormat="1" ht="15.75" customHeight="1">
      <c r="B138" s="23"/>
      <c r="C138" s="141" t="s">
        <v>225</v>
      </c>
      <c r="D138" s="141" t="s">
        <v>117</v>
      </c>
      <c r="E138" s="142" t="s">
        <v>226</v>
      </c>
      <c r="F138" s="143" t="s">
        <v>227</v>
      </c>
      <c r="G138" s="144" t="s">
        <v>215</v>
      </c>
      <c r="H138" s="145">
        <v>3.8</v>
      </c>
      <c r="I138" s="146"/>
      <c r="J138" s="147">
        <f>ROUND($I$138*$H$138,2)</f>
        <v>0</v>
      </c>
      <c r="K138" s="143" t="s">
        <v>121</v>
      </c>
      <c r="L138" s="43"/>
      <c r="M138" s="148"/>
      <c r="N138" s="149" t="s">
        <v>44</v>
      </c>
      <c r="O138" s="24"/>
      <c r="P138" s="150">
        <f>$O$138*$H$138</f>
        <v>0</v>
      </c>
      <c r="Q138" s="150">
        <v>0</v>
      </c>
      <c r="R138" s="150">
        <f>$Q$138*$H$138</f>
        <v>0</v>
      </c>
      <c r="S138" s="150">
        <v>0.48</v>
      </c>
      <c r="T138" s="151">
        <f>$S$138*$H$138</f>
        <v>1.8239999999999998</v>
      </c>
      <c r="AR138" s="84" t="s">
        <v>122</v>
      </c>
      <c r="AT138" s="84" t="s">
        <v>117</v>
      </c>
      <c r="AU138" s="84" t="s">
        <v>79</v>
      </c>
      <c r="AY138" s="6" t="s">
        <v>115</v>
      </c>
      <c r="BE138" s="152">
        <f>IF($N$138="základní",$J$138,0)</f>
        <v>0</v>
      </c>
      <c r="BF138" s="152">
        <f>IF($N$138="snížená",$J$138,0)</f>
        <v>0</v>
      </c>
      <c r="BG138" s="152">
        <f>IF($N$138="zákl. přenesená",$J$138,0)</f>
        <v>0</v>
      </c>
      <c r="BH138" s="152">
        <f>IF($N$138="sníž. přenesená",$J$138,0)</f>
        <v>0</v>
      </c>
      <c r="BI138" s="152">
        <f>IF($N$138="nulová",$J$138,0)</f>
        <v>0</v>
      </c>
      <c r="BJ138" s="84" t="s">
        <v>21</v>
      </c>
      <c r="BK138" s="152">
        <f>ROUND($I$138*$H$138,2)</f>
        <v>0</v>
      </c>
      <c r="BL138" s="84" t="s">
        <v>122</v>
      </c>
      <c r="BM138" s="84" t="s">
        <v>228</v>
      </c>
    </row>
    <row r="139" spans="2:65" s="6" customFormat="1" ht="27" customHeight="1">
      <c r="B139" s="23"/>
      <c r="C139" s="24"/>
      <c r="D139" s="153" t="s">
        <v>124</v>
      </c>
      <c r="E139" s="24"/>
      <c r="F139" s="154" t="s">
        <v>229</v>
      </c>
      <c r="G139" s="24"/>
      <c r="H139" s="24"/>
      <c r="J139" s="24"/>
      <c r="K139" s="24"/>
      <c r="L139" s="43"/>
      <c r="M139" s="56"/>
      <c r="N139" s="24"/>
      <c r="O139" s="24"/>
      <c r="P139" s="24"/>
      <c r="Q139" s="24"/>
      <c r="R139" s="24"/>
      <c r="S139" s="24"/>
      <c r="T139" s="57"/>
      <c r="AT139" s="6" t="s">
        <v>124</v>
      </c>
      <c r="AU139" s="6" t="s">
        <v>79</v>
      </c>
    </row>
    <row r="140" spans="2:65" s="128" customFormat="1" ht="30.75" customHeight="1">
      <c r="B140" s="129"/>
      <c r="C140" s="130"/>
      <c r="D140" s="130" t="s">
        <v>72</v>
      </c>
      <c r="E140" s="139" t="s">
        <v>230</v>
      </c>
      <c r="F140" s="139" t="s">
        <v>231</v>
      </c>
      <c r="G140" s="130"/>
      <c r="H140" s="130"/>
      <c r="J140" s="140">
        <f>$BK$140</f>
        <v>0</v>
      </c>
      <c r="K140" s="130"/>
      <c r="L140" s="133"/>
      <c r="M140" s="134"/>
      <c r="N140" s="130"/>
      <c r="O140" s="130"/>
      <c r="P140" s="135">
        <f>SUM($P$141:$P$149)</f>
        <v>0</v>
      </c>
      <c r="Q140" s="130"/>
      <c r="R140" s="135">
        <f>SUM($R$141:$R$149)</f>
        <v>0</v>
      </c>
      <c r="S140" s="130"/>
      <c r="T140" s="136">
        <f>SUM($T$141:$T$149)</f>
        <v>0</v>
      </c>
      <c r="AR140" s="137" t="s">
        <v>21</v>
      </c>
      <c r="AT140" s="137" t="s">
        <v>72</v>
      </c>
      <c r="AU140" s="137" t="s">
        <v>21</v>
      </c>
      <c r="AY140" s="137" t="s">
        <v>115</v>
      </c>
      <c r="BK140" s="138">
        <f>SUM($BK$141:$BK$149)</f>
        <v>0</v>
      </c>
    </row>
    <row r="141" spans="2:65" s="6" customFormat="1" ht="15.75" customHeight="1">
      <c r="B141" s="23"/>
      <c r="C141" s="141" t="s">
        <v>232</v>
      </c>
      <c r="D141" s="141" t="s">
        <v>117</v>
      </c>
      <c r="E141" s="142" t="s">
        <v>233</v>
      </c>
      <c r="F141" s="143" t="s">
        <v>234</v>
      </c>
      <c r="G141" s="144" t="s">
        <v>148</v>
      </c>
      <c r="H141" s="145">
        <v>3.85</v>
      </c>
      <c r="I141" s="146"/>
      <c r="J141" s="147">
        <f>ROUND($I$141*$H$141,2)</f>
        <v>0</v>
      </c>
      <c r="K141" s="143" t="s">
        <v>121</v>
      </c>
      <c r="L141" s="43"/>
      <c r="M141" s="148"/>
      <c r="N141" s="149" t="s">
        <v>44</v>
      </c>
      <c r="O141" s="24"/>
      <c r="P141" s="150">
        <f>$O$141*$H$141</f>
        <v>0</v>
      </c>
      <c r="Q141" s="150">
        <v>0</v>
      </c>
      <c r="R141" s="150">
        <f>$Q$141*$H$141</f>
        <v>0</v>
      </c>
      <c r="S141" s="150">
        <v>0</v>
      </c>
      <c r="T141" s="151">
        <f>$S$141*$H$141</f>
        <v>0</v>
      </c>
      <c r="AR141" s="84" t="s">
        <v>122</v>
      </c>
      <c r="AT141" s="84" t="s">
        <v>117</v>
      </c>
      <c r="AU141" s="84" t="s">
        <v>79</v>
      </c>
      <c r="AY141" s="6" t="s">
        <v>115</v>
      </c>
      <c r="BE141" s="152">
        <f>IF($N$141="základní",$J$141,0)</f>
        <v>0</v>
      </c>
      <c r="BF141" s="152">
        <f>IF($N$141="snížená",$J$141,0)</f>
        <v>0</v>
      </c>
      <c r="BG141" s="152">
        <f>IF($N$141="zákl. přenesená",$J$141,0)</f>
        <v>0</v>
      </c>
      <c r="BH141" s="152">
        <f>IF($N$141="sníž. přenesená",$J$141,0)</f>
        <v>0</v>
      </c>
      <c r="BI141" s="152">
        <f>IF($N$141="nulová",$J$141,0)</f>
        <v>0</v>
      </c>
      <c r="BJ141" s="84" t="s">
        <v>21</v>
      </c>
      <c r="BK141" s="152">
        <f>ROUND($I$141*$H$141,2)</f>
        <v>0</v>
      </c>
      <c r="BL141" s="84" t="s">
        <v>122</v>
      </c>
      <c r="BM141" s="84" t="s">
        <v>235</v>
      </c>
    </row>
    <row r="142" spans="2:65" s="6" customFormat="1" ht="16.5" customHeight="1">
      <c r="B142" s="23"/>
      <c r="C142" s="24"/>
      <c r="D142" s="153" t="s">
        <v>124</v>
      </c>
      <c r="E142" s="24"/>
      <c r="F142" s="154" t="s">
        <v>236</v>
      </c>
      <c r="G142" s="24"/>
      <c r="H142" s="24"/>
      <c r="J142" s="24"/>
      <c r="K142" s="24"/>
      <c r="L142" s="43"/>
      <c r="M142" s="56"/>
      <c r="N142" s="24"/>
      <c r="O142" s="24"/>
      <c r="P142" s="24"/>
      <c r="Q142" s="24"/>
      <c r="R142" s="24"/>
      <c r="S142" s="24"/>
      <c r="T142" s="57"/>
      <c r="AT142" s="6" t="s">
        <v>124</v>
      </c>
      <c r="AU142" s="6" t="s">
        <v>79</v>
      </c>
    </row>
    <row r="143" spans="2:65" s="6" customFormat="1" ht="15.75" customHeight="1">
      <c r="B143" s="23"/>
      <c r="C143" s="141" t="s">
        <v>237</v>
      </c>
      <c r="D143" s="141" t="s">
        <v>117</v>
      </c>
      <c r="E143" s="142" t="s">
        <v>238</v>
      </c>
      <c r="F143" s="143" t="s">
        <v>239</v>
      </c>
      <c r="G143" s="144" t="s">
        <v>148</v>
      </c>
      <c r="H143" s="145">
        <v>15.4</v>
      </c>
      <c r="I143" s="146"/>
      <c r="J143" s="147">
        <f>ROUND($I$143*$H$143,2)</f>
        <v>0</v>
      </c>
      <c r="K143" s="143" t="s">
        <v>121</v>
      </c>
      <c r="L143" s="43"/>
      <c r="M143" s="148"/>
      <c r="N143" s="149" t="s">
        <v>44</v>
      </c>
      <c r="O143" s="24"/>
      <c r="P143" s="150">
        <f>$O$143*$H$143</f>
        <v>0</v>
      </c>
      <c r="Q143" s="150">
        <v>0</v>
      </c>
      <c r="R143" s="150">
        <f>$Q$143*$H$143</f>
        <v>0</v>
      </c>
      <c r="S143" s="150">
        <v>0</v>
      </c>
      <c r="T143" s="151">
        <f>$S$143*$H$143</f>
        <v>0</v>
      </c>
      <c r="AR143" s="84" t="s">
        <v>122</v>
      </c>
      <c r="AT143" s="84" t="s">
        <v>117</v>
      </c>
      <c r="AU143" s="84" t="s">
        <v>79</v>
      </c>
      <c r="AY143" s="6" t="s">
        <v>115</v>
      </c>
      <c r="BE143" s="152">
        <f>IF($N$143="základní",$J$143,0)</f>
        <v>0</v>
      </c>
      <c r="BF143" s="152">
        <f>IF($N$143="snížená",$J$143,0)</f>
        <v>0</v>
      </c>
      <c r="BG143" s="152">
        <f>IF($N$143="zákl. přenesená",$J$143,0)</f>
        <v>0</v>
      </c>
      <c r="BH143" s="152">
        <f>IF($N$143="sníž. přenesená",$J$143,0)</f>
        <v>0</v>
      </c>
      <c r="BI143" s="152">
        <f>IF($N$143="nulová",$J$143,0)</f>
        <v>0</v>
      </c>
      <c r="BJ143" s="84" t="s">
        <v>21</v>
      </c>
      <c r="BK143" s="152">
        <f>ROUND($I$143*$H$143,2)</f>
        <v>0</v>
      </c>
      <c r="BL143" s="84" t="s">
        <v>122</v>
      </c>
      <c r="BM143" s="84" t="s">
        <v>240</v>
      </c>
    </row>
    <row r="144" spans="2:65" s="6" customFormat="1" ht="27" customHeight="1">
      <c r="B144" s="23"/>
      <c r="C144" s="24"/>
      <c r="D144" s="153" t="s">
        <v>124</v>
      </c>
      <c r="E144" s="24"/>
      <c r="F144" s="154" t="s">
        <v>241</v>
      </c>
      <c r="G144" s="24"/>
      <c r="H144" s="24"/>
      <c r="J144" s="24"/>
      <c r="K144" s="24"/>
      <c r="L144" s="43"/>
      <c r="M144" s="56"/>
      <c r="N144" s="24"/>
      <c r="O144" s="24"/>
      <c r="P144" s="24"/>
      <c r="Q144" s="24"/>
      <c r="R144" s="24"/>
      <c r="S144" s="24"/>
      <c r="T144" s="57"/>
      <c r="AT144" s="6" t="s">
        <v>124</v>
      </c>
      <c r="AU144" s="6" t="s">
        <v>79</v>
      </c>
    </row>
    <row r="145" spans="2:65" s="6" customFormat="1" ht="15.75" customHeight="1">
      <c r="B145" s="155"/>
      <c r="C145" s="156"/>
      <c r="D145" s="157" t="s">
        <v>126</v>
      </c>
      <c r="E145" s="156"/>
      <c r="F145" s="158" t="s">
        <v>242</v>
      </c>
      <c r="G145" s="156"/>
      <c r="H145" s="159">
        <v>15.4</v>
      </c>
      <c r="J145" s="156"/>
      <c r="K145" s="156"/>
      <c r="L145" s="160"/>
      <c r="M145" s="161"/>
      <c r="N145" s="156"/>
      <c r="O145" s="156"/>
      <c r="P145" s="156"/>
      <c r="Q145" s="156"/>
      <c r="R145" s="156"/>
      <c r="S145" s="156"/>
      <c r="T145" s="162"/>
      <c r="AT145" s="163" t="s">
        <v>126</v>
      </c>
      <c r="AU145" s="163" t="s">
        <v>79</v>
      </c>
      <c r="AV145" s="163" t="s">
        <v>79</v>
      </c>
      <c r="AW145" s="163" t="s">
        <v>73</v>
      </c>
      <c r="AX145" s="163" t="s">
        <v>21</v>
      </c>
      <c r="AY145" s="163" t="s">
        <v>115</v>
      </c>
    </row>
    <row r="146" spans="2:65" s="6" customFormat="1" ht="15.75" customHeight="1">
      <c r="B146" s="23"/>
      <c r="C146" s="141" t="s">
        <v>7</v>
      </c>
      <c r="D146" s="141" t="s">
        <v>117</v>
      </c>
      <c r="E146" s="142" t="s">
        <v>243</v>
      </c>
      <c r="F146" s="143" t="s">
        <v>244</v>
      </c>
      <c r="G146" s="144" t="s">
        <v>148</v>
      </c>
      <c r="H146" s="145">
        <v>3.85</v>
      </c>
      <c r="I146" s="146"/>
      <c r="J146" s="147">
        <f>ROUND($I$146*$H$146,2)</f>
        <v>0</v>
      </c>
      <c r="K146" s="143" t="s">
        <v>121</v>
      </c>
      <c r="L146" s="43"/>
      <c r="M146" s="148"/>
      <c r="N146" s="149" t="s">
        <v>44</v>
      </c>
      <c r="O146" s="24"/>
      <c r="P146" s="150">
        <f>$O$146*$H$146</f>
        <v>0</v>
      </c>
      <c r="Q146" s="150">
        <v>0</v>
      </c>
      <c r="R146" s="150">
        <f>$Q$146*$H$146</f>
        <v>0</v>
      </c>
      <c r="S146" s="150">
        <v>0</v>
      </c>
      <c r="T146" s="151">
        <f>$S$146*$H$146</f>
        <v>0</v>
      </c>
      <c r="AR146" s="84" t="s">
        <v>122</v>
      </c>
      <c r="AT146" s="84" t="s">
        <v>117</v>
      </c>
      <c r="AU146" s="84" t="s">
        <v>79</v>
      </c>
      <c r="AY146" s="6" t="s">
        <v>115</v>
      </c>
      <c r="BE146" s="152">
        <f>IF($N$146="základní",$J$146,0)</f>
        <v>0</v>
      </c>
      <c r="BF146" s="152">
        <f>IF($N$146="snížená",$J$146,0)</f>
        <v>0</v>
      </c>
      <c r="BG146" s="152">
        <f>IF($N$146="zákl. přenesená",$J$146,0)</f>
        <v>0</v>
      </c>
      <c r="BH146" s="152">
        <f>IF($N$146="sníž. přenesená",$J$146,0)</f>
        <v>0</v>
      </c>
      <c r="BI146" s="152">
        <f>IF($N$146="nulová",$J$146,0)</f>
        <v>0</v>
      </c>
      <c r="BJ146" s="84" t="s">
        <v>21</v>
      </c>
      <c r="BK146" s="152">
        <f>ROUND($I$146*$H$146,2)</f>
        <v>0</v>
      </c>
      <c r="BL146" s="84" t="s">
        <v>122</v>
      </c>
      <c r="BM146" s="84" t="s">
        <v>245</v>
      </c>
    </row>
    <row r="147" spans="2:65" s="6" customFormat="1" ht="16.5" customHeight="1">
      <c r="B147" s="23"/>
      <c r="C147" s="24"/>
      <c r="D147" s="153" t="s">
        <v>124</v>
      </c>
      <c r="E147" s="24"/>
      <c r="F147" s="154" t="s">
        <v>246</v>
      </c>
      <c r="G147" s="24"/>
      <c r="H147" s="24"/>
      <c r="J147" s="24"/>
      <c r="K147" s="24"/>
      <c r="L147" s="43"/>
      <c r="M147" s="56"/>
      <c r="N147" s="24"/>
      <c r="O147" s="24"/>
      <c r="P147" s="24"/>
      <c r="Q147" s="24"/>
      <c r="R147" s="24"/>
      <c r="S147" s="24"/>
      <c r="T147" s="57"/>
      <c r="AT147" s="6" t="s">
        <v>124</v>
      </c>
      <c r="AU147" s="6" t="s">
        <v>79</v>
      </c>
    </row>
    <row r="148" spans="2:65" s="6" customFormat="1" ht="15.75" customHeight="1">
      <c r="B148" s="23"/>
      <c r="C148" s="141" t="s">
        <v>247</v>
      </c>
      <c r="D148" s="141" t="s">
        <v>117</v>
      </c>
      <c r="E148" s="142" t="s">
        <v>248</v>
      </c>
      <c r="F148" s="143" t="s">
        <v>249</v>
      </c>
      <c r="G148" s="144" t="s">
        <v>148</v>
      </c>
      <c r="H148" s="145">
        <v>3.85</v>
      </c>
      <c r="I148" s="146"/>
      <c r="J148" s="147">
        <f>ROUND($I$148*$H$148,2)</f>
        <v>0</v>
      </c>
      <c r="K148" s="143" t="s">
        <v>121</v>
      </c>
      <c r="L148" s="43"/>
      <c r="M148" s="148"/>
      <c r="N148" s="149" t="s">
        <v>44</v>
      </c>
      <c r="O148" s="24"/>
      <c r="P148" s="150">
        <f>$O$148*$H$148</f>
        <v>0</v>
      </c>
      <c r="Q148" s="150">
        <v>0</v>
      </c>
      <c r="R148" s="150">
        <f>$Q$148*$H$148</f>
        <v>0</v>
      </c>
      <c r="S148" s="150">
        <v>0</v>
      </c>
      <c r="T148" s="151">
        <f>$S$148*$H$148</f>
        <v>0</v>
      </c>
      <c r="AR148" s="84" t="s">
        <v>122</v>
      </c>
      <c r="AT148" s="84" t="s">
        <v>117</v>
      </c>
      <c r="AU148" s="84" t="s">
        <v>79</v>
      </c>
      <c r="AY148" s="6" t="s">
        <v>115</v>
      </c>
      <c r="BE148" s="152">
        <f>IF($N$148="základní",$J$148,0)</f>
        <v>0</v>
      </c>
      <c r="BF148" s="152">
        <f>IF($N$148="snížená",$J$148,0)</f>
        <v>0</v>
      </c>
      <c r="BG148" s="152">
        <f>IF($N$148="zákl. přenesená",$J$148,0)</f>
        <v>0</v>
      </c>
      <c r="BH148" s="152">
        <f>IF($N$148="sníž. přenesená",$J$148,0)</f>
        <v>0</v>
      </c>
      <c r="BI148" s="152">
        <f>IF($N$148="nulová",$J$148,0)</f>
        <v>0</v>
      </c>
      <c r="BJ148" s="84" t="s">
        <v>21</v>
      </c>
      <c r="BK148" s="152">
        <f>ROUND($I$148*$H$148,2)</f>
        <v>0</v>
      </c>
      <c r="BL148" s="84" t="s">
        <v>122</v>
      </c>
      <c r="BM148" s="84" t="s">
        <v>250</v>
      </c>
    </row>
    <row r="149" spans="2:65" s="6" customFormat="1" ht="16.5" customHeight="1">
      <c r="B149" s="23"/>
      <c r="C149" s="24"/>
      <c r="D149" s="153" t="s">
        <v>124</v>
      </c>
      <c r="E149" s="24"/>
      <c r="F149" s="154" t="s">
        <v>251</v>
      </c>
      <c r="G149" s="24"/>
      <c r="H149" s="24"/>
      <c r="J149" s="24"/>
      <c r="K149" s="24"/>
      <c r="L149" s="43"/>
      <c r="M149" s="56"/>
      <c r="N149" s="24"/>
      <c r="O149" s="24"/>
      <c r="P149" s="24"/>
      <c r="Q149" s="24"/>
      <c r="R149" s="24"/>
      <c r="S149" s="24"/>
      <c r="T149" s="57"/>
      <c r="AT149" s="6" t="s">
        <v>124</v>
      </c>
      <c r="AU149" s="6" t="s">
        <v>79</v>
      </c>
    </row>
    <row r="150" spans="2:65" s="128" customFormat="1" ht="30.75" customHeight="1">
      <c r="B150" s="129"/>
      <c r="C150" s="130"/>
      <c r="D150" s="130" t="s">
        <v>72</v>
      </c>
      <c r="E150" s="139" t="s">
        <v>252</v>
      </c>
      <c r="F150" s="139" t="s">
        <v>253</v>
      </c>
      <c r="G150" s="130"/>
      <c r="H150" s="130"/>
      <c r="J150" s="140">
        <f>$BK$150</f>
        <v>0</v>
      </c>
      <c r="K150" s="130"/>
      <c r="L150" s="133"/>
      <c r="M150" s="134"/>
      <c r="N150" s="130"/>
      <c r="O150" s="130"/>
      <c r="P150" s="135">
        <f>SUM($P$151:$P$152)</f>
        <v>0</v>
      </c>
      <c r="Q150" s="130"/>
      <c r="R150" s="135">
        <f>SUM($R$151:$R$152)</f>
        <v>0</v>
      </c>
      <c r="S150" s="130"/>
      <c r="T150" s="136">
        <f>SUM($T$151:$T$152)</f>
        <v>0</v>
      </c>
      <c r="AR150" s="137" t="s">
        <v>21</v>
      </c>
      <c r="AT150" s="137" t="s">
        <v>72</v>
      </c>
      <c r="AU150" s="137" t="s">
        <v>21</v>
      </c>
      <c r="AY150" s="137" t="s">
        <v>115</v>
      </c>
      <c r="BK150" s="138">
        <f>SUM($BK$151:$BK$152)</f>
        <v>0</v>
      </c>
    </row>
    <row r="151" spans="2:65" s="6" customFormat="1" ht="15.75" customHeight="1">
      <c r="B151" s="23"/>
      <c r="C151" s="141" t="s">
        <v>254</v>
      </c>
      <c r="D151" s="141" t="s">
        <v>117</v>
      </c>
      <c r="E151" s="142" t="s">
        <v>255</v>
      </c>
      <c r="F151" s="143" t="s">
        <v>256</v>
      </c>
      <c r="G151" s="144" t="s">
        <v>148</v>
      </c>
      <c r="H151" s="145">
        <v>18.933</v>
      </c>
      <c r="I151" s="146"/>
      <c r="J151" s="147">
        <f>ROUND($I$151*$H$151,2)</f>
        <v>0</v>
      </c>
      <c r="K151" s="143" t="s">
        <v>121</v>
      </c>
      <c r="L151" s="43"/>
      <c r="M151" s="148"/>
      <c r="N151" s="149" t="s">
        <v>44</v>
      </c>
      <c r="O151" s="24"/>
      <c r="P151" s="150">
        <f>$O$151*$H$151</f>
        <v>0</v>
      </c>
      <c r="Q151" s="150">
        <v>0</v>
      </c>
      <c r="R151" s="150">
        <f>$Q$151*$H$151</f>
        <v>0</v>
      </c>
      <c r="S151" s="150">
        <v>0</v>
      </c>
      <c r="T151" s="151">
        <f>$S$151*$H$151</f>
        <v>0</v>
      </c>
      <c r="AR151" s="84" t="s">
        <v>122</v>
      </c>
      <c r="AT151" s="84" t="s">
        <v>117</v>
      </c>
      <c r="AU151" s="84" t="s">
        <v>79</v>
      </c>
      <c r="AY151" s="6" t="s">
        <v>115</v>
      </c>
      <c r="BE151" s="152">
        <f>IF($N$151="základní",$J$151,0)</f>
        <v>0</v>
      </c>
      <c r="BF151" s="152">
        <f>IF($N$151="snížená",$J$151,0)</f>
        <v>0</v>
      </c>
      <c r="BG151" s="152">
        <f>IF($N$151="zákl. přenesená",$J$151,0)</f>
        <v>0</v>
      </c>
      <c r="BH151" s="152">
        <f>IF($N$151="sníž. přenesená",$J$151,0)</f>
        <v>0</v>
      </c>
      <c r="BI151" s="152">
        <f>IF($N$151="nulová",$J$151,0)</f>
        <v>0</v>
      </c>
      <c r="BJ151" s="84" t="s">
        <v>21</v>
      </c>
      <c r="BK151" s="152">
        <f>ROUND($I$151*$H$151,2)</f>
        <v>0</v>
      </c>
      <c r="BL151" s="84" t="s">
        <v>122</v>
      </c>
      <c r="BM151" s="84" t="s">
        <v>257</v>
      </c>
    </row>
    <row r="152" spans="2:65" s="6" customFormat="1" ht="27" customHeight="1">
      <c r="B152" s="23"/>
      <c r="C152" s="24"/>
      <c r="D152" s="153" t="s">
        <v>124</v>
      </c>
      <c r="E152" s="24"/>
      <c r="F152" s="154" t="s">
        <v>258</v>
      </c>
      <c r="G152" s="24"/>
      <c r="H152" s="24"/>
      <c r="J152" s="24"/>
      <c r="K152" s="24"/>
      <c r="L152" s="43"/>
      <c r="M152" s="56"/>
      <c r="N152" s="24"/>
      <c r="O152" s="24"/>
      <c r="P152" s="24"/>
      <c r="Q152" s="24"/>
      <c r="R152" s="24"/>
      <c r="S152" s="24"/>
      <c r="T152" s="57"/>
      <c r="AT152" s="6" t="s">
        <v>124</v>
      </c>
      <c r="AU152" s="6" t="s">
        <v>79</v>
      </c>
    </row>
    <row r="153" spans="2:65" s="128" customFormat="1" ht="30.75" customHeight="1">
      <c r="B153" s="129"/>
      <c r="C153" s="130"/>
      <c r="D153" s="130" t="s">
        <v>72</v>
      </c>
      <c r="E153" s="139" t="s">
        <v>259</v>
      </c>
      <c r="F153" s="139" t="s">
        <v>260</v>
      </c>
      <c r="G153" s="130"/>
      <c r="H153" s="130"/>
      <c r="J153" s="140">
        <f>$BK$153</f>
        <v>0</v>
      </c>
      <c r="K153" s="130"/>
      <c r="L153" s="133"/>
      <c r="M153" s="134"/>
      <c r="N153" s="130"/>
      <c r="O153" s="130"/>
      <c r="P153" s="135">
        <f>SUM($P$154:$P$155)</f>
        <v>0</v>
      </c>
      <c r="Q153" s="130"/>
      <c r="R153" s="135">
        <f>SUM($R$154:$R$155)</f>
        <v>0</v>
      </c>
      <c r="S153" s="130"/>
      <c r="T153" s="136">
        <f>SUM($T$154:$T$155)</f>
        <v>0</v>
      </c>
      <c r="AR153" s="137" t="s">
        <v>122</v>
      </c>
      <c r="AT153" s="137" t="s">
        <v>72</v>
      </c>
      <c r="AU153" s="137" t="s">
        <v>21</v>
      </c>
      <c r="AY153" s="137" t="s">
        <v>115</v>
      </c>
      <c r="BK153" s="138">
        <f>SUM($BK$154:$BK$155)</f>
        <v>0</v>
      </c>
    </row>
    <row r="154" spans="2:65" s="6" customFormat="1" ht="15.75" customHeight="1">
      <c r="B154" s="23"/>
      <c r="C154" s="141" t="s">
        <v>261</v>
      </c>
      <c r="D154" s="141" t="s">
        <v>117</v>
      </c>
      <c r="E154" s="142" t="s">
        <v>262</v>
      </c>
      <c r="F154" s="143" t="s">
        <v>263</v>
      </c>
      <c r="G154" s="144" t="s">
        <v>264</v>
      </c>
      <c r="H154" s="145">
        <v>1</v>
      </c>
      <c r="I154" s="146"/>
      <c r="J154" s="147">
        <f>ROUND($I$154*$H$154,2)</f>
        <v>0</v>
      </c>
      <c r="K154" s="143"/>
      <c r="L154" s="43"/>
      <c r="M154" s="148"/>
      <c r="N154" s="149" t="s">
        <v>44</v>
      </c>
      <c r="O154" s="24"/>
      <c r="P154" s="150">
        <f>$O$154*$H$154</f>
        <v>0</v>
      </c>
      <c r="Q154" s="150">
        <v>0</v>
      </c>
      <c r="R154" s="150">
        <f>$Q$154*$H$154</f>
        <v>0</v>
      </c>
      <c r="S154" s="150">
        <v>0</v>
      </c>
      <c r="T154" s="151">
        <f>$S$154*$H$154</f>
        <v>0</v>
      </c>
      <c r="AR154" s="84" t="s">
        <v>265</v>
      </c>
      <c r="AT154" s="84" t="s">
        <v>117</v>
      </c>
      <c r="AU154" s="84" t="s">
        <v>79</v>
      </c>
      <c r="AY154" s="6" t="s">
        <v>115</v>
      </c>
      <c r="BE154" s="152">
        <f>IF($N$154="základní",$J$154,0)</f>
        <v>0</v>
      </c>
      <c r="BF154" s="152">
        <f>IF($N$154="snížená",$J$154,0)</f>
        <v>0</v>
      </c>
      <c r="BG154" s="152">
        <f>IF($N$154="zákl. přenesená",$J$154,0)</f>
        <v>0</v>
      </c>
      <c r="BH154" s="152">
        <f>IF($N$154="sníž. přenesená",$J$154,0)</f>
        <v>0</v>
      </c>
      <c r="BI154" s="152">
        <f>IF($N$154="nulová",$J$154,0)</f>
        <v>0</v>
      </c>
      <c r="BJ154" s="84" t="s">
        <v>21</v>
      </c>
      <c r="BK154" s="152">
        <f>ROUND($I$154*$H$154,2)</f>
        <v>0</v>
      </c>
      <c r="BL154" s="84" t="s">
        <v>265</v>
      </c>
      <c r="BM154" s="84" t="s">
        <v>266</v>
      </c>
    </row>
    <row r="155" spans="2:65" s="6" customFormat="1" ht="15.75" customHeight="1">
      <c r="B155" s="23"/>
      <c r="C155" s="144" t="s">
        <v>267</v>
      </c>
      <c r="D155" s="144" t="s">
        <v>117</v>
      </c>
      <c r="E155" s="142" t="s">
        <v>268</v>
      </c>
      <c r="F155" s="143" t="s">
        <v>269</v>
      </c>
      <c r="G155" s="144" t="s">
        <v>264</v>
      </c>
      <c r="H155" s="145">
        <v>1</v>
      </c>
      <c r="I155" s="146"/>
      <c r="J155" s="147">
        <f>ROUND($I$155*$H$155,2)</f>
        <v>0</v>
      </c>
      <c r="K155" s="143"/>
      <c r="L155" s="43"/>
      <c r="M155" s="148"/>
      <c r="N155" s="149" t="s">
        <v>44</v>
      </c>
      <c r="O155" s="24"/>
      <c r="P155" s="150">
        <f>$O$155*$H$155</f>
        <v>0</v>
      </c>
      <c r="Q155" s="150">
        <v>0</v>
      </c>
      <c r="R155" s="150">
        <f>$Q$155*$H$155</f>
        <v>0</v>
      </c>
      <c r="S155" s="150">
        <v>0</v>
      </c>
      <c r="T155" s="151">
        <f>$S$155*$H$155</f>
        <v>0</v>
      </c>
      <c r="AR155" s="84" t="s">
        <v>265</v>
      </c>
      <c r="AT155" s="84" t="s">
        <v>117</v>
      </c>
      <c r="AU155" s="84" t="s">
        <v>79</v>
      </c>
      <c r="AY155" s="84" t="s">
        <v>115</v>
      </c>
      <c r="BE155" s="152">
        <f>IF($N$155="základní",$J$155,0)</f>
        <v>0</v>
      </c>
      <c r="BF155" s="152">
        <f>IF($N$155="snížená",$J$155,0)</f>
        <v>0</v>
      </c>
      <c r="BG155" s="152">
        <f>IF($N$155="zákl. přenesená",$J$155,0)</f>
        <v>0</v>
      </c>
      <c r="BH155" s="152">
        <f>IF($N$155="sníž. přenesená",$J$155,0)</f>
        <v>0</v>
      </c>
      <c r="BI155" s="152">
        <f>IF($N$155="nulová",$J$155,0)</f>
        <v>0</v>
      </c>
      <c r="BJ155" s="84" t="s">
        <v>21</v>
      </c>
      <c r="BK155" s="152">
        <f>ROUND($I$155*$H$155,2)</f>
        <v>0</v>
      </c>
      <c r="BL155" s="84" t="s">
        <v>265</v>
      </c>
      <c r="BM155" s="84" t="s">
        <v>270</v>
      </c>
    </row>
    <row r="156" spans="2:65" s="128" customFormat="1" ht="37.5" customHeight="1">
      <c r="B156" s="129"/>
      <c r="C156" s="130"/>
      <c r="D156" s="130" t="s">
        <v>72</v>
      </c>
      <c r="E156" s="131" t="s">
        <v>271</v>
      </c>
      <c r="F156" s="131" t="s">
        <v>272</v>
      </c>
      <c r="G156" s="130"/>
      <c r="H156" s="130"/>
      <c r="J156" s="132">
        <f>$BK$156</f>
        <v>0</v>
      </c>
      <c r="K156" s="130"/>
      <c r="L156" s="133"/>
      <c r="M156" s="134"/>
      <c r="N156" s="130"/>
      <c r="O156" s="130"/>
      <c r="P156" s="135">
        <f>$P$157</f>
        <v>0</v>
      </c>
      <c r="Q156" s="130"/>
      <c r="R156" s="135">
        <f>$R$157</f>
        <v>0</v>
      </c>
      <c r="S156" s="130"/>
      <c r="T156" s="136">
        <f>$T$157</f>
        <v>0</v>
      </c>
      <c r="AR156" s="137" t="s">
        <v>145</v>
      </c>
      <c r="AT156" s="137" t="s">
        <v>72</v>
      </c>
      <c r="AU156" s="137" t="s">
        <v>73</v>
      </c>
      <c r="AY156" s="137" t="s">
        <v>115</v>
      </c>
      <c r="BK156" s="138">
        <f>$BK$157</f>
        <v>0</v>
      </c>
    </row>
    <row r="157" spans="2:65" s="128" customFormat="1" ht="21" customHeight="1">
      <c r="B157" s="129"/>
      <c r="C157" s="130"/>
      <c r="D157" s="130" t="s">
        <v>72</v>
      </c>
      <c r="E157" s="139" t="s">
        <v>273</v>
      </c>
      <c r="F157" s="139" t="s">
        <v>274</v>
      </c>
      <c r="G157" s="130"/>
      <c r="H157" s="130"/>
      <c r="J157" s="140">
        <f>$BK$157</f>
        <v>0</v>
      </c>
      <c r="K157" s="130"/>
      <c r="L157" s="133"/>
      <c r="M157" s="134"/>
      <c r="N157" s="130"/>
      <c r="O157" s="130"/>
      <c r="P157" s="135">
        <f>SUM($P$158:$P$159)</f>
        <v>0</v>
      </c>
      <c r="Q157" s="130"/>
      <c r="R157" s="135">
        <f>SUM($R$158:$R$159)</f>
        <v>0</v>
      </c>
      <c r="S157" s="130"/>
      <c r="T157" s="136">
        <f>SUM($T$158:$T$159)</f>
        <v>0</v>
      </c>
      <c r="AR157" s="137" t="s">
        <v>145</v>
      </c>
      <c r="AT157" s="137" t="s">
        <v>72</v>
      </c>
      <c r="AU157" s="137" t="s">
        <v>21</v>
      </c>
      <c r="AY157" s="137" t="s">
        <v>115</v>
      </c>
      <c r="BK157" s="138">
        <f>SUM($BK$158:$BK$159)</f>
        <v>0</v>
      </c>
    </row>
    <row r="158" spans="2:65" s="6" customFormat="1" ht="15.75" customHeight="1">
      <c r="B158" s="23"/>
      <c r="C158" s="144" t="s">
        <v>275</v>
      </c>
      <c r="D158" s="144" t="s">
        <v>117</v>
      </c>
      <c r="E158" s="142" t="s">
        <v>276</v>
      </c>
      <c r="F158" s="143" t="s">
        <v>274</v>
      </c>
      <c r="G158" s="144" t="s">
        <v>277</v>
      </c>
      <c r="H158" s="174"/>
      <c r="I158" s="146"/>
      <c r="J158" s="147">
        <f>ROUND($I$158*$H$158,2)</f>
        <v>0</v>
      </c>
      <c r="K158" s="143" t="s">
        <v>121</v>
      </c>
      <c r="L158" s="43"/>
      <c r="M158" s="148"/>
      <c r="N158" s="149" t="s">
        <v>44</v>
      </c>
      <c r="O158" s="24"/>
      <c r="P158" s="150">
        <f>$O$158*$H$158</f>
        <v>0</v>
      </c>
      <c r="Q158" s="150">
        <v>0</v>
      </c>
      <c r="R158" s="150">
        <f>$Q$158*$H$158</f>
        <v>0</v>
      </c>
      <c r="S158" s="150">
        <v>0</v>
      </c>
      <c r="T158" s="151">
        <f>$S$158*$H$158</f>
        <v>0</v>
      </c>
      <c r="AR158" s="84" t="s">
        <v>278</v>
      </c>
      <c r="AT158" s="84" t="s">
        <v>117</v>
      </c>
      <c r="AU158" s="84" t="s">
        <v>79</v>
      </c>
      <c r="AY158" s="84" t="s">
        <v>115</v>
      </c>
      <c r="BE158" s="152">
        <f>IF($N$158="základní",$J$158,0)</f>
        <v>0</v>
      </c>
      <c r="BF158" s="152">
        <f>IF($N$158="snížená",$J$158,0)</f>
        <v>0</v>
      </c>
      <c r="BG158" s="152">
        <f>IF($N$158="zákl. přenesená",$J$158,0)</f>
        <v>0</v>
      </c>
      <c r="BH158" s="152">
        <f>IF($N$158="sníž. přenesená",$J$158,0)</f>
        <v>0</v>
      </c>
      <c r="BI158" s="152">
        <f>IF($N$158="nulová",$J$158,0)</f>
        <v>0</v>
      </c>
      <c r="BJ158" s="84" t="s">
        <v>21</v>
      </c>
      <c r="BK158" s="152">
        <f>ROUND($I$158*$H$158,2)</f>
        <v>0</v>
      </c>
      <c r="BL158" s="84" t="s">
        <v>278</v>
      </c>
      <c r="BM158" s="84" t="s">
        <v>279</v>
      </c>
    </row>
    <row r="159" spans="2:65" s="6" customFormat="1" ht="16.5" customHeight="1">
      <c r="B159" s="23"/>
      <c r="C159" s="24"/>
      <c r="D159" s="153" t="s">
        <v>124</v>
      </c>
      <c r="E159" s="24"/>
      <c r="F159" s="154" t="s">
        <v>280</v>
      </c>
      <c r="G159" s="24"/>
      <c r="H159" s="24"/>
      <c r="J159" s="24"/>
      <c r="K159" s="24"/>
      <c r="L159" s="43"/>
      <c r="M159" s="175"/>
      <c r="N159" s="176"/>
      <c r="O159" s="176"/>
      <c r="P159" s="176"/>
      <c r="Q159" s="176"/>
      <c r="R159" s="176"/>
      <c r="S159" s="176"/>
      <c r="T159" s="177"/>
      <c r="AT159" s="6" t="s">
        <v>124</v>
      </c>
      <c r="AU159" s="6" t="s">
        <v>79</v>
      </c>
    </row>
    <row r="160" spans="2:65" s="6" customFormat="1" ht="7.5" customHeight="1">
      <c r="B160" s="38"/>
      <c r="C160" s="39"/>
      <c r="D160" s="39"/>
      <c r="E160" s="39"/>
      <c r="F160" s="39"/>
      <c r="G160" s="39"/>
      <c r="H160" s="39"/>
      <c r="I160" s="96"/>
      <c r="J160" s="39"/>
      <c r="K160" s="39"/>
      <c r="L160" s="43"/>
    </row>
    <row r="161" s="2" customFormat="1" ht="14.25" customHeight="1"/>
  </sheetData>
  <sheetProtection password="CC35" sheet="1" objects="1" scenarios="1" formatColumns="0" formatRows="0" sort="0" autoFilter="0"/>
  <autoFilter ref="C81:K81"/>
  <mergeCells count="6">
    <mergeCell ref="L2:V2"/>
    <mergeCell ref="E7:H7"/>
    <mergeCell ref="E22:H22"/>
    <mergeCell ref="E43:H43"/>
    <mergeCell ref="E74:H74"/>
    <mergeCell ref="G1:H1"/>
  </mergeCells>
  <hyperlinks>
    <hyperlink ref="F1:G1" location="C2" tooltip="Krycí list soupisu" display="1) Krycí list soupisu"/>
    <hyperlink ref="G1:H1" location="C50" tooltip="Rekapitulace" display="2) Rekapitulace"/>
    <hyperlink ref="J1" location="C81" tooltip="Soupis prací" display="3) Soupis prací"/>
    <hyperlink ref="L1:V1" location="'Rekapitulace stavby'!C2" tooltip="Rekapitulace stavby" display="Rekapitulace stavby"/>
  </hyperlinks>
  <pageMargins left="0.59027779102325439" right="0.59027779102325439" top="0.59027779102325439" bottom="0.59027779102325439" header="0" footer="0"/>
  <pageSetup paperSize="9" scale="95" fitToHeight="100" orientation="landscape" blackAndWhite="1" r:id="rId1"/>
  <headerFooter alignWithMargins="0"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26_2016K - OPRAVA PROPUSTKU</vt:lpstr>
      <vt:lpstr>'26_2016K - OPRAVA PROPUSTKU'!Názvy_tisku</vt:lpstr>
      <vt:lpstr>'Rekapitulace stavby'!Názvy_tisku</vt:lpstr>
      <vt:lpstr>'26_2016K - OPRAVA PROPUSTKU'!Oblast_tisku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Lubomír Jiřiště</dc:creator>
  <cp:lastModifiedBy>Lubomír Jiřiště</cp:lastModifiedBy>
  <cp:lastPrinted>2017-05-17T13:15:09Z</cp:lastPrinted>
  <dcterms:created xsi:type="dcterms:W3CDTF">2017-05-17T12:30:21Z</dcterms:created>
  <dcterms:modified xsi:type="dcterms:W3CDTF">2017-05-17T13:15:14Z</dcterms:modified>
</cp:coreProperties>
</file>