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0" yWindow="520" windowWidth="17020" windowHeight="8940" activeTab="2"/>
  </bookViews>
  <sheets>
    <sheet name="Rekapitulace stavby" sheetId="1" r:id="rId1"/>
    <sheet name="084 - Žďár u St.Paky - př..." sheetId="2" r:id="rId2"/>
    <sheet name="Elektroinstalace" sheetId="6" r:id="rId3"/>
  </sheets>
  <definedNames>
    <definedName name="_xlnm.Print_Titles" localSheetId="1">'084 - Žďár u St.Paky - př...'!$109:$109</definedName>
    <definedName name="_xlnm.Print_Titles" localSheetId="2">Elektroinstalace!$A$4:$IV$4</definedName>
    <definedName name="_xlnm.Print_Titles" localSheetId="0">'Rekapitulace stavby'!$85:$85</definedName>
    <definedName name="_xlnm.Print_Area" localSheetId="1">'084 - Žďár u St.Paky - př...'!$C$4:$Q$70,'084 - Žďár u St.Paky - př...'!$C$76:$Q$94,'084 - Žďár u St.Paky - př...'!$C$100:$Q$140</definedName>
    <definedName name="_xlnm.Print_Area" localSheetId="0">'Rekapitulace stavby'!$C$4:$AP$70,'Rekapitulace stavby'!$C$76:$AP$92</definedName>
  </definedNames>
  <calcPr calcId="125725"/>
</workbook>
</file>

<file path=xl/calcChain.xml><?xml version="1.0" encoding="utf-8"?>
<calcChain xmlns="http://schemas.openxmlformats.org/spreadsheetml/2006/main">
  <c r="G5" i="6"/>
  <c r="I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G6"/>
  <c r="I6"/>
  <c r="G7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I34" s="1"/>
  <c r="G26"/>
  <c r="I26"/>
  <c r="G27"/>
  <c r="I27"/>
  <c r="G28"/>
  <c r="I28"/>
  <c r="G29"/>
  <c r="I29"/>
  <c r="G30"/>
  <c r="I30"/>
  <c r="G31"/>
  <c r="I31"/>
  <c r="G32"/>
  <c r="I32"/>
  <c r="G33"/>
  <c r="I33"/>
  <c r="G34"/>
  <c r="I37" s="1"/>
  <c r="N138" i="2"/>
  <c r="BE141" s="1"/>
  <c r="N137"/>
  <c r="N140"/>
  <c r="N139" s="1"/>
  <c r="AY88" i="1"/>
  <c r="AX88"/>
  <c r="BI141" i="2"/>
  <c r="BH141"/>
  <c r="BG141"/>
  <c r="BF141"/>
  <c r="AA141"/>
  <c r="Y141"/>
  <c r="W141"/>
  <c r="BK141"/>
  <c r="BI136"/>
  <c r="BH136"/>
  <c r="BG136"/>
  <c r="BF136"/>
  <c r="AA136"/>
  <c r="Y136"/>
  <c r="W136"/>
  <c r="BK136"/>
  <c r="N136"/>
  <c r="BE136" s="1"/>
  <c r="BI135"/>
  <c r="BH135"/>
  <c r="BG135"/>
  <c r="BF135"/>
  <c r="AA135"/>
  <c r="Y135"/>
  <c r="W135"/>
  <c r="BK135"/>
  <c r="N135"/>
  <c r="BE135" s="1"/>
  <c r="BI134"/>
  <c r="BH134"/>
  <c r="BG134"/>
  <c r="BF134"/>
  <c r="AA134"/>
  <c r="Y134"/>
  <c r="W134"/>
  <c r="BK134"/>
  <c r="N134"/>
  <c r="BE134" s="1"/>
  <c r="BI133"/>
  <c r="BH133"/>
  <c r="BG133"/>
  <c r="BF133"/>
  <c r="AA133"/>
  <c r="Y133"/>
  <c r="W133"/>
  <c r="BK133"/>
  <c r="N133"/>
  <c r="BE133" s="1"/>
  <c r="BI132"/>
  <c r="BH132"/>
  <c r="BG132"/>
  <c r="BF132"/>
  <c r="AA132"/>
  <c r="Y132"/>
  <c r="W132"/>
  <c r="BK132"/>
  <c r="N132"/>
  <c r="BE132" s="1"/>
  <c r="BI130"/>
  <c r="BH130"/>
  <c r="BG130"/>
  <c r="BF130"/>
  <c r="AA130"/>
  <c r="Y130"/>
  <c r="W130"/>
  <c r="BK130"/>
  <c r="N130"/>
  <c r="BE130" s="1"/>
  <c r="BI129"/>
  <c r="BH129"/>
  <c r="BG129"/>
  <c r="BF129"/>
  <c r="AA129"/>
  <c r="Y129"/>
  <c r="W129"/>
  <c r="BK129"/>
  <c r="N129"/>
  <c r="BE129" s="1"/>
  <c r="BI128"/>
  <c r="BH128"/>
  <c r="BG128"/>
  <c r="BF128"/>
  <c r="AA128"/>
  <c r="Y128"/>
  <c r="W128"/>
  <c r="BK128"/>
  <c r="N128"/>
  <c r="BE128" s="1"/>
  <c r="BI127"/>
  <c r="BH127"/>
  <c r="BG127"/>
  <c r="BF127"/>
  <c r="AA127"/>
  <c r="Y127"/>
  <c r="W127"/>
  <c r="BK127"/>
  <c r="N127"/>
  <c r="BE127" s="1"/>
  <c r="BI126"/>
  <c r="BH126"/>
  <c r="BG126"/>
  <c r="BF126"/>
  <c r="AA126"/>
  <c r="Y126"/>
  <c r="W126"/>
  <c r="BK126"/>
  <c r="N126"/>
  <c r="BE126" s="1"/>
  <c r="BI125"/>
  <c r="BH125"/>
  <c r="BG125"/>
  <c r="BF125"/>
  <c r="AA125"/>
  <c r="Y125"/>
  <c r="W125"/>
  <c r="BK125"/>
  <c r="N125"/>
  <c r="BE125" s="1"/>
  <c r="BI124"/>
  <c r="BH124"/>
  <c r="BG124"/>
  <c r="BF124"/>
  <c r="AA124"/>
  <c r="Y124"/>
  <c r="W124"/>
  <c r="BK124"/>
  <c r="N124"/>
  <c r="BE124"/>
  <c r="BI123"/>
  <c r="BH123"/>
  <c r="BG123"/>
  <c r="BF123"/>
  <c r="AA123"/>
  <c r="Y123"/>
  <c r="W123"/>
  <c r="BK123"/>
  <c r="N123"/>
  <c r="BE123" s="1"/>
  <c r="BI122"/>
  <c r="BH122"/>
  <c r="BG122"/>
  <c r="BF122"/>
  <c r="AA122"/>
  <c r="Y122"/>
  <c r="W122"/>
  <c r="BK122"/>
  <c r="N122"/>
  <c r="BE122" s="1"/>
  <c r="BI121"/>
  <c r="BH121"/>
  <c r="BG121"/>
  <c r="BF121"/>
  <c r="AA121"/>
  <c r="Y121"/>
  <c r="W121"/>
  <c r="BK121"/>
  <c r="N121"/>
  <c r="BE121" s="1"/>
  <c r="BI120"/>
  <c r="BH120"/>
  <c r="BG120"/>
  <c r="BF120"/>
  <c r="AA120"/>
  <c r="Y120"/>
  <c r="W120"/>
  <c r="BK120"/>
  <c r="N120"/>
  <c r="BE120" s="1"/>
  <c r="BI119"/>
  <c r="BH119"/>
  <c r="BG119"/>
  <c r="BF119"/>
  <c r="AA119"/>
  <c r="Y119"/>
  <c r="W119"/>
  <c r="BK119"/>
  <c r="N119"/>
  <c r="BE119" s="1"/>
  <c r="BI118"/>
  <c r="BH118"/>
  <c r="BG118"/>
  <c r="BF118"/>
  <c r="AA118"/>
  <c r="Y118"/>
  <c r="W118"/>
  <c r="BK118"/>
  <c r="N118"/>
  <c r="BE118" s="1"/>
  <c r="BI117"/>
  <c r="BH117"/>
  <c r="BG117"/>
  <c r="BF117"/>
  <c r="AA117"/>
  <c r="Y117"/>
  <c r="W117"/>
  <c r="BK117"/>
  <c r="N117"/>
  <c r="BE117" s="1"/>
  <c r="BI116"/>
  <c r="BH116"/>
  <c r="BG116"/>
  <c r="BF116"/>
  <c r="AA116"/>
  <c r="Y116"/>
  <c r="W116"/>
  <c r="BK116"/>
  <c r="N116"/>
  <c r="BE116" s="1"/>
  <c r="BI115"/>
  <c r="BH115"/>
  <c r="BG115"/>
  <c r="BF115"/>
  <c r="AA115"/>
  <c r="Y115"/>
  <c r="W115"/>
  <c r="BK115"/>
  <c r="N115"/>
  <c r="BE115" s="1"/>
  <c r="BI114"/>
  <c r="BH114"/>
  <c r="BG114"/>
  <c r="BF114"/>
  <c r="AA114"/>
  <c r="Y114"/>
  <c r="W114"/>
  <c r="BK114"/>
  <c r="N114"/>
  <c r="BE114" s="1"/>
  <c r="BI113"/>
  <c r="BH113"/>
  <c r="BG113"/>
  <c r="BF113"/>
  <c r="AA113"/>
  <c r="Y113"/>
  <c r="W113"/>
  <c r="BK113"/>
  <c r="N113"/>
  <c r="BE113" s="1"/>
  <c r="F104"/>
  <c r="F102"/>
  <c r="M27"/>
  <c r="AS88" i="1" s="1"/>
  <c r="AS87" s="1"/>
  <c r="F80" i="2"/>
  <c r="F78"/>
  <c r="O20"/>
  <c r="E20"/>
  <c r="M107" s="1"/>
  <c r="O19"/>
  <c r="E17"/>
  <c r="M82" s="1"/>
  <c r="E11"/>
  <c r="O10"/>
  <c r="AK27" i="1"/>
  <c r="AM83"/>
  <c r="L83"/>
  <c r="AM82"/>
  <c r="L82"/>
  <c r="AM80"/>
  <c r="L80"/>
  <c r="L78"/>
  <c r="L77"/>
  <c r="I39" i="6" l="1"/>
  <c r="I41"/>
  <c r="I40"/>
  <c r="AA131" i="2"/>
  <c r="BK112"/>
  <c r="N112" s="1"/>
  <c r="W131"/>
  <c r="M32"/>
  <c r="AW88" i="1" s="1"/>
  <c r="H32" i="2"/>
  <c r="BA88" i="1" s="1"/>
  <c r="BA87" s="1"/>
  <c r="W32" s="1"/>
  <c r="BK131" i="2"/>
  <c r="N131" s="1"/>
  <c r="N90" s="1"/>
  <c r="Y131"/>
  <c r="Y112"/>
  <c r="H33"/>
  <c r="BB88" i="1" s="1"/>
  <c r="BB87" s="1"/>
  <c r="AX87" s="1"/>
  <c r="AA112" i="2"/>
  <c r="AA111" s="1"/>
  <c r="AA110" s="1"/>
  <c r="H34"/>
  <c r="BC88" i="1" s="1"/>
  <c r="BC87" s="1"/>
  <c r="W34" s="1"/>
  <c r="W112" i="2"/>
  <c r="H35"/>
  <c r="BD88" i="1" s="1"/>
  <c r="BD87" s="1"/>
  <c r="W35" s="1"/>
  <c r="BK111" i="2"/>
  <c r="H31"/>
  <c r="AZ88" i="1" s="1"/>
  <c r="AZ87" s="1"/>
  <c r="M31" i="2"/>
  <c r="AV88" i="1" s="1"/>
  <c r="M106" i="2"/>
  <c r="M83"/>
  <c r="I42" i="6" l="1"/>
  <c r="I43" s="1"/>
  <c r="N89" i="2"/>
  <c r="N111"/>
  <c r="N110" s="1"/>
  <c r="W111"/>
  <c r="W110" s="1"/>
  <c r="AU88" i="1" s="1"/>
  <c r="AU87" s="1"/>
  <c r="AT88"/>
  <c r="Y111" i="2"/>
  <c r="Y110" s="1"/>
  <c r="AW87" i="1"/>
  <c r="AK32" s="1"/>
  <c r="W33"/>
  <c r="AY87"/>
  <c r="AV87"/>
  <c r="AK31" s="1"/>
  <c r="W31"/>
  <c r="BK110" i="2"/>
  <c r="N88" l="1"/>
  <c r="N87"/>
  <c r="L94" s="1"/>
  <c r="AT87" i="1"/>
  <c r="M26" i="2" l="1"/>
  <c r="M29" s="1"/>
  <c r="L37" s="1"/>
  <c r="AG88" i="1" l="1"/>
  <c r="AG87" s="1"/>
  <c r="AN88" l="1"/>
  <c r="AK26"/>
  <c r="AK29" s="1"/>
  <c r="AK37" s="1"/>
  <c r="AN87"/>
  <c r="AN92" s="1"/>
  <c r="AG92"/>
</calcChain>
</file>

<file path=xl/sharedStrings.xml><?xml version="1.0" encoding="utf-8"?>
<sst xmlns="http://schemas.openxmlformats.org/spreadsheetml/2006/main" count="669" uniqueCount="270">
  <si>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</si>
  <si>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</si>
  <si>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</si>
  <si>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</si>
  <si>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</si>
  <si>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</si>
  <si>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</si>
  <si>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</si>
  <si>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</si>
  <si>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</si>
  <si>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</si>
  <si>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</si>
  <si>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</si>
  <si>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</si>
  <si>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</si>
  <si>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</si>
  <si>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084</t>
  </si>
  <si>
    <t>Stavba:</t>
  </si>
  <si>
    <t>Žďár u St.Paky - přestrojení čerpací stanice</t>
  </si>
  <si>
    <t>JKSO:</t>
  </si>
  <si>
    <t>CC-CZ:</t>
  </si>
  <si>
    <t>Místo:</t>
  </si>
  <si>
    <t xml:space="preserve"> </t>
  </si>
  <si>
    <t>Datum:</t>
  </si>
  <si>
    <t>Objednatel:</t>
  </si>
  <si>
    <t>IČ:</t>
  </si>
  <si>
    <t>DIČ:</t>
  </si>
  <si>
    <t>Zhotovitel:</t>
  </si>
  <si>
    <t>Projektant:</t>
  </si>
  <si>
    <t>True</t>
  </si>
  <si>
    <t>1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</si>
  <si>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</si>
  <si>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</si>
  <si>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</si>
  <si>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</si>
  <si>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</si>
  <si>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</si>
  <si>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</si>
  <si>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</si>
  <si>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</si>
  <si>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</si>
  <si>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</si>
  <si>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</si>
  <si>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</si>
  <si>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</si>
  <si>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</si>
  <si>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</si>
  <si>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</si>
  <si>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</si>
  <si>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</si>
  <si>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</si>
  <si>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</si>
  <si>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</si>
  <si>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</si>
  <si>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</si>
  <si>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</si>
  <si>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</si>
  <si>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</si>
  <si>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</si>
  <si>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</si>
  <si>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</si>
  <si>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</si>
  <si>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</si>
  <si>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</si>
  <si>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</si>
  <si>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</si>
  <si>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</si>
  <si>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</si>
  <si>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</si>
  <si>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</si>
  <si>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</si>
  <si>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</si>
  <si>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</si>
  <si>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</si>
  <si>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{006a37ad-c641-49ba-8800-5a927a2532b5}</t>
  </si>
  <si>
    <t>{00000000-0000-0000-0000-000000000000}</t>
  </si>
  <si>
    <t>/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</si>
  <si>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</si>
  <si>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</si>
  <si>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</si>
  <si>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</si>
  <si>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</si>
  <si>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</si>
  <si>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</si>
  <si>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</si>
  <si>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</si>
  <si>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</si>
  <si>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</si>
  <si>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</si>
  <si>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</si>
  <si>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</si>
  <si>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</si>
  <si>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</si>
  <si>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</si>
  <si>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</si>
  <si>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</si>
  <si>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</si>
  <si>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722 - Zdravotechnika - vnitřní vodovod</t>
  </si>
  <si>
    <t xml:space="preserve">    724 - Zdravotechnika - strojní vybavení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</si>
  <si>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</si>
  <si>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</si>
  <si>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</si>
  <si>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</si>
  <si>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</si>
  <si>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</si>
  <si>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</si>
  <si>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</si>
  <si>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</si>
  <si>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</si>
  <si>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</si>
  <si>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</si>
  <si>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</si>
  <si>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</si>
  <si>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</si>
  <si>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</si>
  <si>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</si>
  <si>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722130803</t>
  </si>
  <si>
    <t>Demontáž potrubí ocelové pozinkované závitové do DN 50</t>
  </si>
  <si>
    <t>m</t>
  </si>
  <si>
    <t>16</t>
  </si>
  <si>
    <t>2130338021</t>
  </si>
  <si>
    <t>722130826</t>
  </si>
  <si>
    <t>Demontáž spoje na závit šroubení G 3</t>
  </si>
  <si>
    <t>kus</t>
  </si>
  <si>
    <t>1743595386</t>
  </si>
  <si>
    <t>3</t>
  </si>
  <si>
    <t>722174027</t>
  </si>
  <si>
    <t>Potrubí vodovodní plastové PPR svar polyfuze PN 20 D 63 x 10,5 mm</t>
  </si>
  <si>
    <t>1461560974</t>
  </si>
  <si>
    <t>4</t>
  </si>
  <si>
    <t>M</t>
  </si>
  <si>
    <t>286541180</t>
  </si>
  <si>
    <t>32</t>
  </si>
  <si>
    <t>-662979913</t>
  </si>
  <si>
    <t>722182016</t>
  </si>
  <si>
    <t>Podpůrná kce pro potrubí D 63</t>
  </si>
  <si>
    <t>-351705130</t>
  </si>
  <si>
    <t>722190402</t>
  </si>
  <si>
    <t>693782642</t>
  </si>
  <si>
    <t>286543070</t>
  </si>
  <si>
    <t>přechodka s vnitřním závitem dGK PPR D 25 x 3/4"</t>
  </si>
  <si>
    <t>1913276068</t>
  </si>
  <si>
    <t>722190403</t>
  </si>
  <si>
    <t>Vyvedení a upevnění výpustku do DN 100</t>
  </si>
  <si>
    <t>-1690232411</t>
  </si>
  <si>
    <t>286543020</t>
  </si>
  <si>
    <t>přechodka s vnějším závitem dGK PPR D 63 x 2"</t>
  </si>
  <si>
    <t>718563237</t>
  </si>
  <si>
    <t>722220864</t>
  </si>
  <si>
    <t>Demontáž armatur závitových se dvěma závity G 2</t>
  </si>
  <si>
    <t>-1554768352</t>
  </si>
  <si>
    <t>722232048</t>
  </si>
  <si>
    <t>Kohout kulový přímý G 2 PN 42 do 185°C vnitřní závit</t>
  </si>
  <si>
    <t>1445026158</t>
  </si>
  <si>
    <t>722231077</t>
  </si>
  <si>
    <t>Ventil zpětný G 2 PN 10 do 110°C se dvěma závity</t>
  </si>
  <si>
    <t>-1864489103</t>
  </si>
  <si>
    <t>722231206</t>
  </si>
  <si>
    <t>Ventil redukční mosazný G 2 PN 6 do 25°C s 2x vnitřním závitem bez manometru</t>
  </si>
  <si>
    <t>-756646829</t>
  </si>
  <si>
    <t>722234268</t>
  </si>
  <si>
    <t>Filtr mosazný G 2 PN 16 do 120°C s 2x vnitřním závitem</t>
  </si>
  <si>
    <t>-1020554013</t>
  </si>
  <si>
    <t>722261924</t>
  </si>
  <si>
    <t>DMTZ a MTZ závitových vodoměrů G 6/4</t>
  </si>
  <si>
    <t>-195157973</t>
  </si>
  <si>
    <t>722290229</t>
  </si>
  <si>
    <t>Zkouška těsnosti vodovodního potrubí závitového do DN 100</t>
  </si>
  <si>
    <t>-1167141014</t>
  </si>
  <si>
    <t>722290237</t>
  </si>
  <si>
    <t>Proplach a dezinfekce vodovodního potrubí do DN 200</t>
  </si>
  <si>
    <t>-2075722382</t>
  </si>
  <si>
    <t>998722101</t>
  </si>
  <si>
    <t>Přesun hmot tonážní pro vnitřní vodovod v objektech v do 6 m</t>
  </si>
  <si>
    <t>t</t>
  </si>
  <si>
    <t>1229028336</t>
  </si>
  <si>
    <t>724311816</t>
  </si>
  <si>
    <t>Demontáž nádrží tlakových přes 750 do 1500 litrů</t>
  </si>
  <si>
    <t>soubor</t>
  </si>
  <si>
    <t>-1788738958</t>
  </si>
  <si>
    <t>724319115</t>
  </si>
  <si>
    <t>Montáž nádrže tlakové stojaté o obsahu 1000 litrů ostatní typ</t>
  </si>
  <si>
    <t>-629284644</t>
  </si>
  <si>
    <t>426901190</t>
  </si>
  <si>
    <t>nádoba tlaková refix - vertikální DE 1000/10 objem 1000 l</t>
  </si>
  <si>
    <t>-987903412</t>
  </si>
  <si>
    <t>551280120</t>
  </si>
  <si>
    <t>manometr axiální průměr 63, zadní napojení 1/4"  IVAR.MA 50 0-16 bar</t>
  </si>
  <si>
    <t>1461177932</t>
  </si>
  <si>
    <t>724590811</t>
  </si>
  <si>
    <t>Přemístění vnitrostaveništní demontovaných hmot pro strojní vybavení v objektech výšky do 6 m</t>
  </si>
  <si>
    <t>390194142</t>
  </si>
  <si>
    <t>998724101</t>
  </si>
  <si>
    <t>Přesun hmot tonážní pro strojní vybavení v objektech v do 6 m</t>
  </si>
  <si>
    <t>269156129</t>
  </si>
  <si>
    <t>Koleno ISIFLO s vnějším závitem 2"</t>
  </si>
  <si>
    <t>T-kus  PPR D 63</t>
  </si>
  <si>
    <t xml:space="preserve">    741 - Elektromontáže</t>
  </si>
  <si>
    <t>Úprava rozvaděče a nová el.instalace objektu</t>
  </si>
  <si>
    <t>sou</t>
  </si>
  <si>
    <t>Výspravy objektu po montážích + nátěr stěn</t>
  </si>
  <si>
    <t>Objednatel:Obec Levínská Olešnice</t>
  </si>
  <si>
    <t>Místo:Žďár u Staré Paky</t>
  </si>
  <si>
    <t>Místo: Žďár u Staré Paky</t>
  </si>
  <si>
    <t>Objednatel: Obec Levínská Olešnice</t>
  </si>
  <si>
    <t>Obec Levínská Olešnice</t>
  </si>
  <si>
    <t>Projektant:OBIS s.r.o.</t>
  </si>
  <si>
    <t>Projektant: OBIS s.r.o.</t>
  </si>
  <si>
    <t>IČ:00854662</t>
  </si>
  <si>
    <t>DIČ:CZ00854662</t>
  </si>
  <si>
    <t>IČ:60933682</t>
  </si>
  <si>
    <t>DIČ:CZ60933682</t>
  </si>
  <si>
    <t>Pozn. Celkovou částku za elektromontáže uveďte v souhrnném rozpočtu stavby, položka 26</t>
  </si>
  <si>
    <t>CELKEM s DPH</t>
  </si>
  <si>
    <t>DPH 21%</t>
  </si>
  <si>
    <t>celkem bez DPH</t>
  </si>
  <si>
    <t>Elektromontáže</t>
  </si>
  <si>
    <t>Přesun materiálů  2%</t>
  </si>
  <si>
    <t>PPV 6,3%</t>
  </si>
  <si>
    <t>Revize</t>
  </si>
  <si>
    <t>Elektroinstalace</t>
  </si>
  <si>
    <t>Rekapitulace</t>
  </si>
  <si>
    <t>mezisoučet</t>
  </si>
  <si>
    <t>stavební opravy otvorů a malba</t>
  </si>
  <si>
    <t>hod</t>
  </si>
  <si>
    <t>vyhledání systému ovládání, oživení</t>
  </si>
  <si>
    <t>napojení stávajícího zařízení</t>
  </si>
  <si>
    <t>demontáž stávajícího vedení včetně konstrukcí</t>
  </si>
  <si>
    <t>kpl</t>
  </si>
  <si>
    <t xml:space="preserve">spojovací materiál </t>
  </si>
  <si>
    <t>vodič CYA 6</t>
  </si>
  <si>
    <t>kabel CYKY 3x1,5</t>
  </si>
  <si>
    <t>kabel CYKY 3x2,5</t>
  </si>
  <si>
    <t>kabel CYKY 5x1,5</t>
  </si>
  <si>
    <t>kabel CYKY 5x2,5</t>
  </si>
  <si>
    <t>kabel CYKY 5x6</t>
  </si>
  <si>
    <t>ks</t>
  </si>
  <si>
    <t>přívodka 32/5</t>
  </si>
  <si>
    <t>motorová zásuvka 32/5</t>
  </si>
  <si>
    <t>přímotop 1kW</t>
  </si>
  <si>
    <t>spínač 32A</t>
  </si>
  <si>
    <t>LED reflektor 30W</t>
  </si>
  <si>
    <t>konsole svítidlo</t>
  </si>
  <si>
    <t>trubice 58/840</t>
  </si>
  <si>
    <t>svítidlo 2x58W</t>
  </si>
  <si>
    <t>zásuvka IP44</t>
  </si>
  <si>
    <t>spínač IP44</t>
  </si>
  <si>
    <t>příchytka Quick</t>
  </si>
  <si>
    <t>trubka VRM 25</t>
  </si>
  <si>
    <t>spojka ZDŽ</t>
  </si>
  <si>
    <t>nosník 50</t>
  </si>
  <si>
    <t>nosník 100</t>
  </si>
  <si>
    <t>žlab 150/50</t>
  </si>
  <si>
    <t xml:space="preserve">m </t>
  </si>
  <si>
    <t>žlab 100/50</t>
  </si>
  <si>
    <t>úprava a doplnění stávajícího rozvaděče</t>
  </si>
  <si>
    <t>celkem montáž</t>
  </si>
  <si>
    <t>montáž</t>
  </si>
  <si>
    <t>celkem materiál</t>
  </si>
  <si>
    <t>materiál</t>
  </si>
  <si>
    <t>množství</t>
  </si>
  <si>
    <t>mj.</t>
  </si>
  <si>
    <t>popis položky</t>
  </si>
  <si>
    <t>č.položky</t>
  </si>
  <si>
    <t>p.č.</t>
  </si>
  <si>
    <t>Soupis položek</t>
  </si>
  <si>
    <t>telefon:</t>
  </si>
  <si>
    <t xml:space="preserve">pro:  </t>
  </si>
  <si>
    <t>datum:</t>
  </si>
  <si>
    <t>název akce:  Rekonstrukce ATS Žďár</t>
  </si>
</sst>
</file>

<file path=xl/styles.xml><?xml version="1.0" encoding="utf-8"?>
<styleSheet xmlns="http://schemas.openxmlformats.org/spreadsheetml/2006/main">
  <numFmts count="6">
    <numFmt numFmtId="43" formatCode="_-* #,##0.00\ _K_č_-;\-* #,##0.00\ _K_č_-;_-* &quot;-&quot;??\ _K_č_-;_-@_-"/>
    <numFmt numFmtId="164" formatCode="#,##0.00%"/>
    <numFmt numFmtId="165" formatCode="dd\.mm\.yyyy"/>
    <numFmt numFmtId="166" formatCode="#,##0.00000"/>
    <numFmt numFmtId="167" formatCode="#,##0.000"/>
    <numFmt numFmtId="168" formatCode="000000000"/>
  </numFmts>
  <fonts count="43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11"/>
      <color indexed="8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 CE"/>
      <charset val="238"/>
    </font>
    <font>
      <b/>
      <u/>
      <sz val="14"/>
      <color indexed="8"/>
      <name val="Times New Roman CE"/>
      <charset val="238"/>
    </font>
    <font>
      <b/>
      <sz val="1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14"/>
      <color indexed="8"/>
      <name val="Times New Roman CE"/>
      <charset val="238"/>
    </font>
    <font>
      <b/>
      <sz val="11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0" fontId="1" fillId="0" borderId="0"/>
    <xf numFmtId="43" fontId="35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3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2" fillId="0" borderId="25" xfId="0" applyFont="1" applyBorder="1" applyAlignment="1">
      <alignment horizontal="left" vertical="center"/>
    </xf>
    <xf numFmtId="166" fontId="2" fillId="0" borderId="0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166" fontId="2" fillId="0" borderId="17" xfId="0" applyNumberFormat="1" applyFont="1" applyBorder="1" applyAlignment="1">
      <alignment vertical="center"/>
    </xf>
    <xf numFmtId="166" fontId="2" fillId="0" borderId="18" xfId="0" applyNumberFormat="1" applyFont="1" applyBorder="1" applyAlignment="1">
      <alignment vertic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5" fillId="0" borderId="0" xfId="0" applyFont="1" applyBorder="1" applyAlignment="1">
      <alignment horizontal="left" vertical="center"/>
    </xf>
    <xf numFmtId="0" fontId="34" fillId="0" borderId="0" xfId="2" applyFont="1"/>
    <xf numFmtId="43" fontId="34" fillId="0" borderId="0" xfId="2" applyNumberFormat="1" applyFont="1"/>
    <xf numFmtId="2" fontId="34" fillId="0" borderId="0" xfId="2" applyNumberFormat="1" applyFont="1"/>
    <xf numFmtId="43" fontId="34" fillId="0" borderId="0" xfId="3" applyFont="1" applyProtection="1"/>
    <xf numFmtId="0" fontId="36" fillId="0" borderId="0" xfId="2" applyFont="1"/>
    <xf numFmtId="43" fontId="36" fillId="6" borderId="27" xfId="2" applyNumberFormat="1" applyFont="1" applyFill="1" applyBorder="1"/>
    <xf numFmtId="2" fontId="34" fillId="6" borderId="28" xfId="2" applyNumberFormat="1" applyFont="1" applyFill="1" applyBorder="1"/>
    <xf numFmtId="43" fontId="34" fillId="6" borderId="28" xfId="3" applyFont="1" applyFill="1" applyBorder="1" applyProtection="1"/>
    <xf numFmtId="0" fontId="34" fillId="6" borderId="28" xfId="2" applyFont="1" applyFill="1" applyBorder="1"/>
    <xf numFmtId="0" fontId="36" fillId="6" borderId="28" xfId="2" applyFont="1" applyFill="1" applyBorder="1"/>
    <xf numFmtId="0" fontId="34" fillId="6" borderId="29" xfId="2" applyFont="1" applyFill="1" applyBorder="1"/>
    <xf numFmtId="43" fontId="36" fillId="6" borderId="30" xfId="2" applyNumberFormat="1" applyFont="1" applyFill="1" applyBorder="1"/>
    <xf numFmtId="2" fontId="34" fillId="6" borderId="0" xfId="2" applyNumberFormat="1" applyFont="1" applyFill="1" applyBorder="1"/>
    <xf numFmtId="43" fontId="34" fillId="6" borderId="0" xfId="3" applyFont="1" applyFill="1" applyBorder="1" applyProtection="1"/>
    <xf numFmtId="0" fontId="34" fillId="6" borderId="0" xfId="2" applyFont="1" applyFill="1" applyBorder="1"/>
    <xf numFmtId="0" fontId="36" fillId="6" borderId="0" xfId="2" applyFont="1" applyFill="1" applyBorder="1"/>
    <xf numFmtId="168" fontId="34" fillId="6" borderId="0" xfId="2" applyNumberFormat="1" applyFont="1" applyFill="1" applyBorder="1"/>
    <xf numFmtId="0" fontId="34" fillId="6" borderId="31" xfId="2" applyFont="1" applyFill="1" applyBorder="1"/>
    <xf numFmtId="43" fontId="36" fillId="6" borderId="32" xfId="2" applyNumberFormat="1" applyFont="1" applyFill="1" applyBorder="1"/>
    <xf numFmtId="2" fontId="36" fillId="6" borderId="26" xfId="2" applyNumberFormat="1" applyFont="1" applyFill="1" applyBorder="1"/>
    <xf numFmtId="43" fontId="37" fillId="6" borderId="26" xfId="3" applyFont="1" applyFill="1" applyBorder="1" applyProtection="1"/>
    <xf numFmtId="0" fontId="36" fillId="6" borderId="26" xfId="2" applyFont="1" applyFill="1" applyBorder="1"/>
    <xf numFmtId="43" fontId="34" fillId="6" borderId="30" xfId="2" applyNumberFormat="1" applyFont="1" applyFill="1" applyBorder="1"/>
    <xf numFmtId="43" fontId="37" fillId="6" borderId="0" xfId="3" applyFont="1" applyFill="1" applyBorder="1" applyProtection="1"/>
    <xf numFmtId="49" fontId="34" fillId="6" borderId="0" xfId="2" applyNumberFormat="1" applyFont="1" applyFill="1" applyBorder="1"/>
    <xf numFmtId="49" fontId="37" fillId="6" borderId="0" xfId="2" applyNumberFormat="1" applyFont="1" applyFill="1" applyBorder="1"/>
    <xf numFmtId="43" fontId="34" fillId="6" borderId="32" xfId="2" applyNumberFormat="1" applyFont="1" applyFill="1" applyBorder="1"/>
    <xf numFmtId="2" fontId="34" fillId="6" borderId="26" xfId="2" applyNumberFormat="1" applyFont="1" applyFill="1" applyBorder="1"/>
    <xf numFmtId="43" fontId="34" fillId="6" borderId="26" xfId="3" applyFont="1" applyFill="1" applyBorder="1" applyProtection="1"/>
    <xf numFmtId="49" fontId="34" fillId="6" borderId="26" xfId="2" applyNumberFormat="1" applyFont="1" applyFill="1" applyBorder="1"/>
    <xf numFmtId="168" fontId="38" fillId="6" borderId="26" xfId="2" applyNumberFormat="1" applyFont="1" applyFill="1" applyBorder="1"/>
    <xf numFmtId="0" fontId="34" fillId="6" borderId="35" xfId="2" applyFont="1" applyFill="1" applyBorder="1"/>
    <xf numFmtId="43" fontId="34" fillId="0" borderId="36" xfId="2" applyNumberFormat="1" applyFont="1" applyBorder="1"/>
    <xf numFmtId="2" fontId="34" fillId="0" borderId="37" xfId="2" applyNumberFormat="1" applyFont="1" applyBorder="1"/>
    <xf numFmtId="43" fontId="34" fillId="0" borderId="37" xfId="3" applyFont="1" applyBorder="1" applyProtection="1"/>
    <xf numFmtId="2" fontId="34" fillId="0" borderId="38" xfId="2" applyNumberFormat="1" applyFont="1" applyBorder="1"/>
    <xf numFmtId="2" fontId="34" fillId="0" borderId="39" xfId="2" applyNumberFormat="1" applyFont="1" applyBorder="1"/>
    <xf numFmtId="49" fontId="34" fillId="0" borderId="39" xfId="2" applyNumberFormat="1" applyFont="1" applyBorder="1"/>
    <xf numFmtId="168" fontId="34" fillId="0" borderId="39" xfId="2" applyNumberFormat="1" applyFont="1" applyBorder="1"/>
    <xf numFmtId="0" fontId="34" fillId="0" borderId="40" xfId="2" applyFont="1" applyBorder="1"/>
    <xf numFmtId="43" fontId="36" fillId="6" borderId="36" xfId="2" applyNumberFormat="1" applyFont="1" applyFill="1" applyBorder="1"/>
    <xf numFmtId="2" fontId="34" fillId="6" borderId="37" xfId="2" applyNumberFormat="1" applyFont="1" applyFill="1" applyBorder="1"/>
    <xf numFmtId="43" fontId="36" fillId="6" borderId="37" xfId="3" applyFont="1" applyFill="1" applyBorder="1" applyProtection="1"/>
    <xf numFmtId="2" fontId="36" fillId="6" borderId="0" xfId="2" applyNumberFormat="1" applyFont="1" applyFill="1" applyBorder="1"/>
    <xf numFmtId="168" fontId="36" fillId="6" borderId="0" xfId="2" applyNumberFormat="1" applyFont="1" applyFill="1" applyBorder="1"/>
    <xf numFmtId="0" fontId="36" fillId="6" borderId="31" xfId="2" applyFont="1" applyFill="1" applyBorder="1"/>
    <xf numFmtId="2" fontId="34" fillId="0" borderId="0" xfId="2" applyNumberFormat="1" applyFont="1" applyBorder="1"/>
    <xf numFmtId="49" fontId="34" fillId="0" borderId="0" xfId="2" applyNumberFormat="1" applyFont="1" applyBorder="1"/>
    <xf numFmtId="168" fontId="34" fillId="0" borderId="0" xfId="2" applyNumberFormat="1" applyFont="1" applyBorder="1"/>
    <xf numFmtId="0" fontId="34" fillId="0" borderId="31" xfId="2" applyFont="1" applyBorder="1"/>
    <xf numFmtId="0" fontId="34" fillId="0" borderId="0" xfId="2" applyFont="1" applyProtection="1">
      <protection locked="0"/>
    </xf>
    <xf numFmtId="43" fontId="34" fillId="0" borderId="28" xfId="2" applyNumberFormat="1" applyFont="1" applyBorder="1" applyProtection="1">
      <protection locked="0"/>
    </xf>
    <xf numFmtId="2" fontId="34" fillId="0" borderId="28" xfId="2" applyNumberFormat="1" applyFont="1" applyBorder="1" applyProtection="1">
      <protection locked="0"/>
    </xf>
    <xf numFmtId="43" fontId="34" fillId="0" borderId="28" xfId="3" applyFont="1" applyBorder="1" applyProtection="1"/>
    <xf numFmtId="2" fontId="34" fillId="0" borderId="28" xfId="2" applyNumberFormat="1" applyFont="1" applyBorder="1" applyAlignment="1" applyProtection="1">
      <alignment horizontal="center"/>
      <protection locked="0"/>
    </xf>
    <xf numFmtId="0" fontId="34" fillId="0" borderId="28" xfId="2" applyFont="1" applyBorder="1" applyProtection="1">
      <protection locked="0"/>
    </xf>
    <xf numFmtId="168" fontId="34" fillId="0" borderId="28" xfId="2" applyNumberFormat="1" applyFont="1" applyBorder="1" applyProtection="1">
      <protection locked="0"/>
    </xf>
    <xf numFmtId="0" fontId="39" fillId="0" borderId="0" xfId="2" applyFont="1" applyAlignment="1">
      <alignment vertical="center"/>
    </xf>
    <xf numFmtId="43" fontId="39" fillId="6" borderId="0" xfId="2" applyNumberFormat="1" applyFont="1" applyFill="1" applyAlignment="1">
      <alignment vertical="center"/>
    </xf>
    <xf numFmtId="2" fontId="39" fillId="6" borderId="0" xfId="2" applyNumberFormat="1" applyFont="1" applyFill="1" applyAlignment="1">
      <alignment vertical="center"/>
    </xf>
    <xf numFmtId="43" fontId="39" fillId="6" borderId="0" xfId="3" applyFont="1" applyFill="1" applyAlignment="1" applyProtection="1">
      <alignment vertical="center"/>
    </xf>
    <xf numFmtId="0" fontId="39" fillId="6" borderId="0" xfId="2" applyFont="1" applyFill="1" applyAlignment="1">
      <alignment vertical="center"/>
    </xf>
    <xf numFmtId="2" fontId="40" fillId="0" borderId="0" xfId="2" applyNumberFormat="1" applyFont="1"/>
    <xf numFmtId="0" fontId="40" fillId="0" borderId="0" xfId="3" applyNumberFormat="1" applyFont="1" applyProtection="1"/>
    <xf numFmtId="0" fontId="40" fillId="0" borderId="0" xfId="2" applyFont="1"/>
    <xf numFmtId="0" fontId="41" fillId="0" borderId="0" xfId="2" applyFont="1"/>
    <xf numFmtId="14" fontId="40" fillId="0" borderId="0" xfId="3" applyNumberFormat="1" applyFont="1" applyProtection="1"/>
    <xf numFmtId="0" fontId="37" fillId="0" borderId="0" xfId="2" quotePrefix="1" applyFont="1"/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4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4" fontId="23" fillId="5" borderId="0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4" fontId="0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4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Font="1" applyBorder="1" applyAlignment="1" applyProtection="1">
      <alignment horizontal="right" vertical="center"/>
      <protection locked="0"/>
    </xf>
    <xf numFmtId="4" fontId="0" fillId="0" borderId="23" xfId="0" applyNumberFormat="1" applyFont="1" applyBorder="1" applyAlignment="1" applyProtection="1">
      <alignment horizontal="right" vertical="center"/>
      <protection locked="0"/>
    </xf>
    <xf numFmtId="4" fontId="0" fillId="0" borderId="24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4" fontId="17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4" fillId="5" borderId="9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32" fillId="0" borderId="25" xfId="0" applyNumberFormat="1" applyFont="1" applyBorder="1" applyAlignment="1" applyProtection="1">
      <alignment vertical="center"/>
      <protection locked="0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 applyAlignment="1"/>
    <xf numFmtId="4" fontId="4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0" fontId="36" fillId="6" borderId="34" xfId="2" applyFont="1" applyFill="1" applyBorder="1" applyAlignment="1">
      <alignment horizontal="center"/>
    </xf>
    <xf numFmtId="0" fontId="36" fillId="6" borderId="33" xfId="2" applyFont="1" applyFill="1" applyBorder="1" applyAlignment="1">
      <alignment horizontal="center"/>
    </xf>
    <xf numFmtId="43" fontId="42" fillId="0" borderId="26" xfId="3" applyFont="1" applyBorder="1" applyAlignment="1" applyProtection="1">
      <alignment horizontal="right"/>
    </xf>
  </cellXfs>
  <cellStyles count="4">
    <cellStyle name="čárky 2" xfId="3"/>
    <cellStyle name="Hypertextový odkaz" xfId="1" builtinId="8"/>
    <cellStyle name="normální" xfId="0" builtinId="0" customBuiltin="1"/>
    <cellStyle name="normální 2" xfId="2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3"/>
  <sheetViews>
    <sheetView showGridLines="0" workbookViewId="0">
      <pane ySplit="1" topLeftCell="A72" activePane="bottomLeft" state="frozen"/>
      <selection pane="bottomLeft" activeCell="R12" sqref="R12"/>
    </sheetView>
  </sheetViews>
  <sheetFormatPr defaultRowHeight="12"/>
  <cols>
    <col min="1" max="1" width="8.25" customWidth="1"/>
    <col min="2" max="2" width="1.75" customWidth="1"/>
    <col min="3" max="3" width="4.125" customWidth="1"/>
    <col min="4" max="33" width="2.375" customWidth="1"/>
    <col min="34" max="34" width="3.25" customWidth="1"/>
    <col min="35" max="37" width="2.375" customWidth="1"/>
    <col min="38" max="38" width="8.25" customWidth="1"/>
    <col min="39" max="39" width="3.25" customWidth="1"/>
    <col min="40" max="40" width="13.25" customWidth="1"/>
    <col min="41" max="41" width="7.375" customWidth="1"/>
    <col min="42" max="42" width="4.125" customWidth="1"/>
    <col min="43" max="43" width="1.75" customWidth="1"/>
    <col min="44" max="44" width="13.75" customWidth="1"/>
    <col min="45" max="46" width="25.875" hidden="1" customWidth="1"/>
    <col min="47" max="47" width="25" hidden="1" customWidth="1"/>
    <col min="48" max="52" width="21.75" hidden="1" customWidth="1"/>
    <col min="53" max="53" width="19.125" hidden="1" customWidth="1"/>
    <col min="54" max="54" width="25" hidden="1" customWidth="1"/>
    <col min="55" max="56" width="19.125" hidden="1" customWidth="1"/>
    <col min="57" max="57" width="66.375" customWidth="1"/>
    <col min="71" max="89" width="9.25" hidden="1"/>
  </cols>
  <sheetData>
    <row r="1" spans="1:73" ht="21.25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R2" s="250" t="s">
        <v>8</v>
      </c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" customHeight="1">
      <c r="B4" s="22"/>
      <c r="C4" s="225" t="s">
        <v>12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3"/>
      <c r="AS4" s="17" t="s">
        <v>13</v>
      </c>
      <c r="BS4" s="18" t="s">
        <v>14</v>
      </c>
    </row>
    <row r="5" spans="1:73" ht="14.4" customHeight="1">
      <c r="B5" s="22"/>
      <c r="C5" s="24"/>
      <c r="D5" s="25" t="s">
        <v>15</v>
      </c>
      <c r="E5" s="24"/>
      <c r="F5" s="24"/>
      <c r="G5" s="24"/>
      <c r="H5" s="24"/>
      <c r="I5" s="24"/>
      <c r="J5" s="24"/>
      <c r="K5" s="227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4"/>
      <c r="AQ5" s="23"/>
      <c r="BS5" s="18" t="s">
        <v>9</v>
      </c>
    </row>
    <row r="6" spans="1:73" ht="36.9" customHeight="1">
      <c r="B6" s="22"/>
      <c r="C6" s="24"/>
      <c r="D6" s="27" t="s">
        <v>17</v>
      </c>
      <c r="E6" s="24"/>
      <c r="F6" s="24"/>
      <c r="G6" s="24"/>
      <c r="H6" s="24"/>
      <c r="I6" s="24"/>
      <c r="J6" s="24"/>
      <c r="K6" s="229" t="s">
        <v>18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4"/>
      <c r="AQ6" s="23"/>
      <c r="BS6" s="18" t="s">
        <v>9</v>
      </c>
    </row>
    <row r="7" spans="1:73" ht="14.4" customHeight="1">
      <c r="B7" s="22"/>
      <c r="C7" s="24"/>
      <c r="D7" s="28" t="s">
        <v>19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20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" customHeight="1">
      <c r="B8" s="22"/>
      <c r="C8" s="24"/>
      <c r="D8" s="28" t="s">
        <v>21</v>
      </c>
      <c r="E8" s="24"/>
      <c r="F8" s="24"/>
      <c r="G8" s="24"/>
      <c r="H8" s="24"/>
      <c r="I8" s="24"/>
      <c r="J8" s="24"/>
      <c r="K8" s="26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23</v>
      </c>
      <c r="AL8" s="24"/>
      <c r="AM8" s="24"/>
      <c r="AN8" s="26"/>
      <c r="AO8" s="24"/>
      <c r="AP8" s="24"/>
      <c r="AQ8" s="23"/>
      <c r="BS8" s="18" t="s">
        <v>9</v>
      </c>
    </row>
    <row r="9" spans="1:73" ht="14.4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" customHeight="1">
      <c r="B10" s="22"/>
      <c r="C10" s="24"/>
      <c r="D10" s="151" t="s">
        <v>204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25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5" customHeight="1">
      <c r="B11" s="22"/>
      <c r="C11" s="24"/>
      <c r="D11" s="24"/>
      <c r="E11" s="26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26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" customHeight="1">
      <c r="B13" s="22"/>
      <c r="C13" s="24"/>
      <c r="D13" s="28" t="s">
        <v>27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25</v>
      </c>
      <c r="AL13" s="24"/>
      <c r="AM13" s="24"/>
      <c r="AN13" s="26"/>
      <c r="AO13" s="24"/>
      <c r="AP13" s="24"/>
      <c r="AQ13" s="23"/>
      <c r="BS13" s="18" t="s">
        <v>9</v>
      </c>
    </row>
    <row r="14" spans="1:73">
      <c r="B14" s="22"/>
      <c r="C14" s="24"/>
      <c r="D14" s="24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26</v>
      </c>
      <c r="AL14" s="24"/>
      <c r="AM14" s="24"/>
      <c r="AN14" s="26"/>
      <c r="AO14" s="24"/>
      <c r="AP14" s="24"/>
      <c r="AQ14" s="23"/>
      <c r="BS14" s="18" t="s">
        <v>9</v>
      </c>
    </row>
    <row r="15" spans="1:73" ht="6.9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" customHeight="1">
      <c r="B16" s="22"/>
      <c r="C16" s="24"/>
      <c r="D16" s="28" t="s">
        <v>28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25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5" customHeight="1">
      <c r="B17" s="22"/>
      <c r="C17" s="24"/>
      <c r="D17" s="24"/>
      <c r="E17" s="26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26</v>
      </c>
      <c r="AL17" s="24"/>
      <c r="AM17" s="24"/>
      <c r="AN17" s="26" t="s">
        <v>5</v>
      </c>
      <c r="AO17" s="24"/>
      <c r="AP17" s="24"/>
      <c r="AQ17" s="23"/>
      <c r="BS17" s="18" t="s">
        <v>29</v>
      </c>
    </row>
    <row r="18" spans="2:71" ht="6.9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30</v>
      </c>
    </row>
    <row r="19" spans="2:71" ht="14.4" customHeight="1">
      <c r="B19" s="22"/>
      <c r="C19" s="24"/>
      <c r="D19" s="28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25</v>
      </c>
      <c r="AL19" s="24"/>
      <c r="AM19" s="24"/>
      <c r="AN19" s="26" t="s">
        <v>5</v>
      </c>
      <c r="AO19" s="24"/>
      <c r="AP19" s="24"/>
      <c r="AQ19" s="23"/>
      <c r="BS19" s="18" t="s">
        <v>30</v>
      </c>
    </row>
    <row r="20" spans="2:71" ht="18.5" customHeight="1">
      <c r="B20" s="22"/>
      <c r="C20" s="24"/>
      <c r="D20" s="24"/>
      <c r="E20" s="26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26</v>
      </c>
      <c r="AL20" s="24"/>
      <c r="AM20" s="24"/>
      <c r="AN20" s="26" t="s">
        <v>5</v>
      </c>
      <c r="AO20" s="24"/>
      <c r="AP20" s="24"/>
      <c r="AQ20" s="23"/>
    </row>
    <row r="21" spans="2:71" ht="6.9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>
      <c r="B22" s="22"/>
      <c r="C22" s="24"/>
      <c r="D22" s="28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230" t="s">
        <v>5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4"/>
      <c r="AP23" s="24"/>
      <c r="AQ23" s="23"/>
    </row>
    <row r="24" spans="2:71" ht="6.9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" customHeight="1">
      <c r="B26" s="22"/>
      <c r="C26" s="24"/>
      <c r="D26" s="30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4">
        <f>ROUND(AG87,0)</f>
        <v>0</v>
      </c>
      <c r="AL26" s="228"/>
      <c r="AM26" s="228"/>
      <c r="AN26" s="228"/>
      <c r="AO26" s="228"/>
      <c r="AP26" s="24"/>
      <c r="AQ26" s="23"/>
    </row>
    <row r="27" spans="2:71" ht="14.4" customHeight="1">
      <c r="B27" s="22"/>
      <c r="C27" s="24"/>
      <c r="D27" s="30" t="s">
        <v>34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4">
        <f>ROUND(AG90,0)</f>
        <v>0</v>
      </c>
      <c r="AL27" s="254"/>
      <c r="AM27" s="254"/>
      <c r="AN27" s="254"/>
      <c r="AO27" s="254"/>
      <c r="AP27" s="24"/>
      <c r="AQ27" s="23"/>
    </row>
    <row r="28" spans="2:71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6" customHeight="1">
      <c r="B29" s="31"/>
      <c r="C29" s="32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55">
        <f>ROUND(AK26+AK27,0)</f>
        <v>0</v>
      </c>
      <c r="AL29" s="256"/>
      <c r="AM29" s="256"/>
      <c r="AN29" s="256"/>
      <c r="AO29" s="256"/>
      <c r="AP29" s="32"/>
      <c r="AQ29" s="33"/>
    </row>
    <row r="30" spans="2:71" s="1" customFormat="1" ht="6.9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" customHeight="1">
      <c r="B31" s="36"/>
      <c r="C31" s="37"/>
      <c r="D31" s="38" t="s">
        <v>36</v>
      </c>
      <c r="E31" s="37"/>
      <c r="F31" s="38" t="s">
        <v>37</v>
      </c>
      <c r="G31" s="37"/>
      <c r="H31" s="37"/>
      <c r="I31" s="37"/>
      <c r="J31" s="37"/>
      <c r="K31" s="37"/>
      <c r="L31" s="220">
        <v>0.21</v>
      </c>
      <c r="M31" s="221"/>
      <c r="N31" s="221"/>
      <c r="O31" s="221"/>
      <c r="P31" s="37"/>
      <c r="Q31" s="37"/>
      <c r="R31" s="37"/>
      <c r="S31" s="37"/>
      <c r="T31" s="40" t="s">
        <v>38</v>
      </c>
      <c r="U31" s="37"/>
      <c r="V31" s="37"/>
      <c r="W31" s="222">
        <f>ROUND(AZ87+SUM(CD91),0)</f>
        <v>0</v>
      </c>
      <c r="X31" s="221"/>
      <c r="Y31" s="221"/>
      <c r="Z31" s="221"/>
      <c r="AA31" s="221"/>
      <c r="AB31" s="221"/>
      <c r="AC31" s="221"/>
      <c r="AD31" s="221"/>
      <c r="AE31" s="221"/>
      <c r="AF31" s="37"/>
      <c r="AG31" s="37"/>
      <c r="AH31" s="37"/>
      <c r="AI31" s="37"/>
      <c r="AJ31" s="37"/>
      <c r="AK31" s="222">
        <f>ROUND(AV87+SUM(BY91),0)</f>
        <v>0</v>
      </c>
      <c r="AL31" s="221"/>
      <c r="AM31" s="221"/>
      <c r="AN31" s="221"/>
      <c r="AO31" s="221"/>
      <c r="AP31" s="37"/>
      <c r="AQ31" s="41"/>
    </row>
    <row r="32" spans="2:71" s="2" customFormat="1" ht="14.4" customHeight="1">
      <c r="B32" s="36"/>
      <c r="C32" s="37"/>
      <c r="D32" s="37"/>
      <c r="E32" s="37"/>
      <c r="F32" s="38" t="s">
        <v>39</v>
      </c>
      <c r="G32" s="37"/>
      <c r="H32" s="37"/>
      <c r="I32" s="37"/>
      <c r="J32" s="37"/>
      <c r="K32" s="37"/>
      <c r="L32" s="220">
        <v>0.15</v>
      </c>
      <c r="M32" s="221"/>
      <c r="N32" s="221"/>
      <c r="O32" s="221"/>
      <c r="P32" s="37"/>
      <c r="Q32" s="37"/>
      <c r="R32" s="37"/>
      <c r="S32" s="37"/>
      <c r="T32" s="40" t="s">
        <v>38</v>
      </c>
      <c r="U32" s="37"/>
      <c r="V32" s="37"/>
      <c r="W32" s="222">
        <f>ROUND(BA87+SUM(CE91),0)</f>
        <v>0</v>
      </c>
      <c r="X32" s="221"/>
      <c r="Y32" s="221"/>
      <c r="Z32" s="221"/>
      <c r="AA32" s="221"/>
      <c r="AB32" s="221"/>
      <c r="AC32" s="221"/>
      <c r="AD32" s="221"/>
      <c r="AE32" s="221"/>
      <c r="AF32" s="37"/>
      <c r="AG32" s="37"/>
      <c r="AH32" s="37"/>
      <c r="AI32" s="37"/>
      <c r="AJ32" s="37"/>
      <c r="AK32" s="222">
        <f>ROUND(AW87+SUM(BZ91),0)</f>
        <v>0</v>
      </c>
      <c r="AL32" s="221"/>
      <c r="AM32" s="221"/>
      <c r="AN32" s="221"/>
      <c r="AO32" s="221"/>
      <c r="AP32" s="37"/>
      <c r="AQ32" s="41"/>
    </row>
    <row r="33" spans="2:43" s="2" customFormat="1" ht="14.4" hidden="1" customHeight="1">
      <c r="B33" s="36"/>
      <c r="C33" s="37"/>
      <c r="D33" s="37"/>
      <c r="E33" s="37"/>
      <c r="F33" s="38" t="s">
        <v>40</v>
      </c>
      <c r="G33" s="37"/>
      <c r="H33" s="37"/>
      <c r="I33" s="37"/>
      <c r="J33" s="37"/>
      <c r="K33" s="37"/>
      <c r="L33" s="220">
        <v>0.21</v>
      </c>
      <c r="M33" s="221"/>
      <c r="N33" s="221"/>
      <c r="O33" s="221"/>
      <c r="P33" s="37"/>
      <c r="Q33" s="37"/>
      <c r="R33" s="37"/>
      <c r="S33" s="37"/>
      <c r="T33" s="40" t="s">
        <v>38</v>
      </c>
      <c r="U33" s="37"/>
      <c r="V33" s="37"/>
      <c r="W33" s="222">
        <f>ROUND(BB87+SUM(CF91),0)</f>
        <v>0</v>
      </c>
      <c r="X33" s="221"/>
      <c r="Y33" s="221"/>
      <c r="Z33" s="221"/>
      <c r="AA33" s="221"/>
      <c r="AB33" s="221"/>
      <c r="AC33" s="221"/>
      <c r="AD33" s="221"/>
      <c r="AE33" s="221"/>
      <c r="AF33" s="37"/>
      <c r="AG33" s="37"/>
      <c r="AH33" s="37"/>
      <c r="AI33" s="37"/>
      <c r="AJ33" s="37"/>
      <c r="AK33" s="222">
        <v>0</v>
      </c>
      <c r="AL33" s="221"/>
      <c r="AM33" s="221"/>
      <c r="AN33" s="221"/>
      <c r="AO33" s="221"/>
      <c r="AP33" s="37"/>
      <c r="AQ33" s="41"/>
    </row>
    <row r="34" spans="2:43" s="2" customFormat="1" ht="14.4" hidden="1" customHeight="1">
      <c r="B34" s="36"/>
      <c r="C34" s="37"/>
      <c r="D34" s="37"/>
      <c r="E34" s="37"/>
      <c r="F34" s="38" t="s">
        <v>41</v>
      </c>
      <c r="G34" s="37"/>
      <c r="H34" s="37"/>
      <c r="I34" s="37"/>
      <c r="J34" s="37"/>
      <c r="K34" s="37"/>
      <c r="L34" s="220">
        <v>0.15</v>
      </c>
      <c r="M34" s="221"/>
      <c r="N34" s="221"/>
      <c r="O34" s="221"/>
      <c r="P34" s="37"/>
      <c r="Q34" s="37"/>
      <c r="R34" s="37"/>
      <c r="S34" s="37"/>
      <c r="T34" s="40" t="s">
        <v>38</v>
      </c>
      <c r="U34" s="37"/>
      <c r="V34" s="37"/>
      <c r="W34" s="222">
        <f>ROUND(BC87+SUM(CG91),0)</f>
        <v>0</v>
      </c>
      <c r="X34" s="221"/>
      <c r="Y34" s="221"/>
      <c r="Z34" s="221"/>
      <c r="AA34" s="221"/>
      <c r="AB34" s="221"/>
      <c r="AC34" s="221"/>
      <c r="AD34" s="221"/>
      <c r="AE34" s="221"/>
      <c r="AF34" s="37"/>
      <c r="AG34" s="37"/>
      <c r="AH34" s="37"/>
      <c r="AI34" s="37"/>
      <c r="AJ34" s="37"/>
      <c r="AK34" s="222">
        <v>0</v>
      </c>
      <c r="AL34" s="221"/>
      <c r="AM34" s="221"/>
      <c r="AN34" s="221"/>
      <c r="AO34" s="221"/>
      <c r="AP34" s="37"/>
      <c r="AQ34" s="41"/>
    </row>
    <row r="35" spans="2:43" s="2" customFormat="1" ht="14.4" hidden="1" customHeight="1">
      <c r="B35" s="36"/>
      <c r="C35" s="37"/>
      <c r="D35" s="37"/>
      <c r="E35" s="37"/>
      <c r="F35" s="38" t="s">
        <v>42</v>
      </c>
      <c r="G35" s="37"/>
      <c r="H35" s="37"/>
      <c r="I35" s="37"/>
      <c r="J35" s="37"/>
      <c r="K35" s="37"/>
      <c r="L35" s="220">
        <v>0</v>
      </c>
      <c r="M35" s="221"/>
      <c r="N35" s="221"/>
      <c r="O35" s="221"/>
      <c r="P35" s="37"/>
      <c r="Q35" s="37"/>
      <c r="R35" s="37"/>
      <c r="S35" s="37"/>
      <c r="T35" s="40" t="s">
        <v>38</v>
      </c>
      <c r="U35" s="37"/>
      <c r="V35" s="37"/>
      <c r="W35" s="222">
        <f>ROUND(BD87+SUM(CH91),0)</f>
        <v>0</v>
      </c>
      <c r="X35" s="221"/>
      <c r="Y35" s="221"/>
      <c r="Z35" s="221"/>
      <c r="AA35" s="221"/>
      <c r="AB35" s="221"/>
      <c r="AC35" s="221"/>
      <c r="AD35" s="221"/>
      <c r="AE35" s="221"/>
      <c r="AF35" s="37"/>
      <c r="AG35" s="37"/>
      <c r="AH35" s="37"/>
      <c r="AI35" s="37"/>
      <c r="AJ35" s="37"/>
      <c r="AK35" s="222">
        <v>0</v>
      </c>
      <c r="AL35" s="221"/>
      <c r="AM35" s="221"/>
      <c r="AN35" s="221"/>
      <c r="AO35" s="221"/>
      <c r="AP35" s="37"/>
      <c r="AQ35" s="41"/>
    </row>
    <row r="36" spans="2:43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6" customHeight="1">
      <c r="B37" s="31"/>
      <c r="C37" s="42"/>
      <c r="D37" s="43" t="s">
        <v>43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44</v>
      </c>
      <c r="U37" s="44"/>
      <c r="V37" s="44"/>
      <c r="W37" s="44"/>
      <c r="X37" s="231" t="s">
        <v>45</v>
      </c>
      <c r="Y37" s="232"/>
      <c r="Z37" s="232"/>
      <c r="AA37" s="232"/>
      <c r="AB37" s="232"/>
      <c r="AC37" s="44"/>
      <c r="AD37" s="44"/>
      <c r="AE37" s="44"/>
      <c r="AF37" s="44"/>
      <c r="AG37" s="44"/>
      <c r="AH37" s="44"/>
      <c r="AI37" s="44"/>
      <c r="AJ37" s="44"/>
      <c r="AK37" s="233">
        <f>SUM(AK29:AK35)</f>
        <v>0</v>
      </c>
      <c r="AL37" s="232"/>
      <c r="AM37" s="232"/>
      <c r="AN37" s="232"/>
      <c r="AO37" s="234"/>
      <c r="AP37" s="42"/>
      <c r="AQ37" s="33"/>
    </row>
    <row r="38" spans="2:43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3.5">
      <c r="B49" s="31"/>
      <c r="C49" s="32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47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3.5">
      <c r="B58" s="31"/>
      <c r="C58" s="32"/>
      <c r="D58" s="51" t="s">
        <v>48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49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48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49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3.5">
      <c r="B60" s="31"/>
      <c r="C60" s="32"/>
      <c r="D60" s="46" t="s">
        <v>50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51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3.5">
      <c r="B69" s="31"/>
      <c r="C69" s="32"/>
      <c r="D69" s="51" t="s">
        <v>48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49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48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49</v>
      </c>
      <c r="AN69" s="52"/>
      <c r="AO69" s="54"/>
      <c r="AP69" s="32"/>
      <c r="AQ69" s="33"/>
    </row>
    <row r="70" spans="2:43" s="1" customFormat="1" ht="6.9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" customHeight="1">
      <c r="B76" s="31"/>
      <c r="C76" s="225" t="s">
        <v>52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33"/>
    </row>
    <row r="77" spans="2:43" s="3" customFormat="1" ht="14.4" customHeight="1">
      <c r="B77" s="61"/>
      <c r="C77" s="28" t="s">
        <v>15</v>
      </c>
      <c r="D77" s="62"/>
      <c r="E77" s="62"/>
      <c r="F77" s="62"/>
      <c r="G77" s="62"/>
      <c r="H77" s="62"/>
      <c r="I77" s="62"/>
      <c r="J77" s="62"/>
      <c r="K77" s="62"/>
      <c r="L77" s="62">
        <f>K5</f>
        <v>0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" customHeight="1">
      <c r="B78" s="64"/>
      <c r="C78" s="65" t="s">
        <v>17</v>
      </c>
      <c r="D78" s="66"/>
      <c r="E78" s="66"/>
      <c r="F78" s="66"/>
      <c r="G78" s="66"/>
      <c r="H78" s="66"/>
      <c r="I78" s="66"/>
      <c r="J78" s="66"/>
      <c r="K78" s="66"/>
      <c r="L78" s="235" t="str">
        <f>K6</f>
        <v>Žďár u St.Paky - přestrojení čerpací stanice</v>
      </c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66"/>
      <c r="AQ78" s="67"/>
    </row>
    <row r="79" spans="2:43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>
      <c r="B80" s="31"/>
      <c r="C80" s="28" t="s">
        <v>21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23</v>
      </c>
      <c r="AJ80" s="32"/>
      <c r="AK80" s="32"/>
      <c r="AL80" s="32"/>
      <c r="AM80" s="69" t="str">
        <f>IF(AN8= "","",AN8)</f>
        <v/>
      </c>
      <c r="AN80" s="32"/>
      <c r="AO80" s="32"/>
      <c r="AP80" s="32"/>
      <c r="AQ80" s="33"/>
    </row>
    <row r="81" spans="1:76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>
      <c r="B82" s="31"/>
      <c r="C82" s="28" t="s">
        <v>24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28</v>
      </c>
      <c r="AJ82" s="32"/>
      <c r="AK82" s="32"/>
      <c r="AL82" s="32"/>
      <c r="AM82" s="237" t="str">
        <f>IF(E17="","",E17)</f>
        <v xml:space="preserve"> </v>
      </c>
      <c r="AN82" s="237"/>
      <c r="AO82" s="237"/>
      <c r="AP82" s="237"/>
      <c r="AQ82" s="33"/>
      <c r="AS82" s="241" t="s">
        <v>53</v>
      </c>
      <c r="AT82" s="242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>
      <c r="B83" s="31"/>
      <c r="C83" s="28" t="s">
        <v>27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/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31</v>
      </c>
      <c r="AJ83" s="32"/>
      <c r="AK83" s="32"/>
      <c r="AL83" s="32"/>
      <c r="AM83" s="237" t="str">
        <f>IF(E20="","",E20)</f>
        <v xml:space="preserve"> </v>
      </c>
      <c r="AN83" s="237"/>
      <c r="AO83" s="237"/>
      <c r="AP83" s="237"/>
      <c r="AQ83" s="33"/>
      <c r="AS83" s="243"/>
      <c r="AT83" s="244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75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243"/>
      <c r="AT84" s="244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245" t="s">
        <v>54</v>
      </c>
      <c r="D85" s="246"/>
      <c r="E85" s="246"/>
      <c r="F85" s="246"/>
      <c r="G85" s="246"/>
      <c r="H85" s="71"/>
      <c r="I85" s="247" t="s">
        <v>55</v>
      </c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7" t="s">
        <v>56</v>
      </c>
      <c r="AH85" s="246"/>
      <c r="AI85" s="246"/>
      <c r="AJ85" s="246"/>
      <c r="AK85" s="246"/>
      <c r="AL85" s="246"/>
      <c r="AM85" s="246"/>
      <c r="AN85" s="247" t="s">
        <v>57</v>
      </c>
      <c r="AO85" s="246"/>
      <c r="AP85" s="248"/>
      <c r="AQ85" s="33"/>
      <c r="AS85" s="72" t="s">
        <v>58</v>
      </c>
      <c r="AT85" s="73" t="s">
        <v>59</v>
      </c>
      <c r="AU85" s="73" t="s">
        <v>60</v>
      </c>
      <c r="AV85" s="73" t="s">
        <v>61</v>
      </c>
      <c r="AW85" s="73" t="s">
        <v>62</v>
      </c>
      <c r="AX85" s="73" t="s">
        <v>63</v>
      </c>
      <c r="AY85" s="73" t="s">
        <v>64</v>
      </c>
      <c r="AZ85" s="73" t="s">
        <v>65</v>
      </c>
      <c r="BA85" s="73" t="s">
        <v>66</v>
      </c>
      <c r="BB85" s="73" t="s">
        <v>67</v>
      </c>
      <c r="BC85" s="73" t="s">
        <v>68</v>
      </c>
      <c r="BD85" s="74" t="s">
        <v>69</v>
      </c>
    </row>
    <row r="86" spans="1:76" s="1" customFormat="1" ht="10.75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" customHeight="1">
      <c r="B87" s="64"/>
      <c r="C87" s="76" t="s">
        <v>70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239">
        <f>ROUND(AG88,0)</f>
        <v>0</v>
      </c>
      <c r="AH87" s="239"/>
      <c r="AI87" s="239"/>
      <c r="AJ87" s="239"/>
      <c r="AK87" s="239"/>
      <c r="AL87" s="239"/>
      <c r="AM87" s="239"/>
      <c r="AN87" s="240">
        <f>SUM(AG87,AT87)</f>
        <v>0</v>
      </c>
      <c r="AO87" s="240"/>
      <c r="AP87" s="240"/>
      <c r="AQ87" s="67"/>
      <c r="AS87" s="78">
        <f>ROUND(AS88,0)</f>
        <v>0</v>
      </c>
      <c r="AT87" s="79">
        <f>ROUND(SUM(AV87:AW87),0)</f>
        <v>0</v>
      </c>
      <c r="AU87" s="80">
        <f>ROUND(AU88,5)</f>
        <v>54.700189999999999</v>
      </c>
      <c r="AV87" s="79">
        <f>ROUND(AZ87*L31,0)</f>
        <v>0</v>
      </c>
      <c r="AW87" s="79">
        <f>ROUND(BA87*L32,0)</f>
        <v>0</v>
      </c>
      <c r="AX87" s="79">
        <f>ROUND(BB87*L31,0)</f>
        <v>0</v>
      </c>
      <c r="AY87" s="79">
        <f>ROUND(BC87*L32,0)</f>
        <v>0</v>
      </c>
      <c r="AZ87" s="79">
        <f>ROUND(AZ88,0)</f>
        <v>0</v>
      </c>
      <c r="BA87" s="79">
        <f>ROUND(BA88,0)</f>
        <v>0</v>
      </c>
      <c r="BB87" s="79">
        <f>ROUND(BB88,0)</f>
        <v>0</v>
      </c>
      <c r="BC87" s="79">
        <f>ROUND(BC88,0)</f>
        <v>0</v>
      </c>
      <c r="BD87" s="81">
        <f>ROUND(BD88,0)</f>
        <v>0</v>
      </c>
      <c r="BS87" s="82" t="s">
        <v>71</v>
      </c>
      <c r="BT87" s="82" t="s">
        <v>72</v>
      </c>
      <c r="BV87" s="82" t="s">
        <v>73</v>
      </c>
      <c r="BW87" s="82" t="s">
        <v>74</v>
      </c>
      <c r="BX87" s="82" t="s">
        <v>75</v>
      </c>
    </row>
    <row r="88" spans="1:76" s="5" customFormat="1" ht="31.5" customHeight="1">
      <c r="A88" s="83" t="s">
        <v>76</v>
      </c>
      <c r="B88" s="84"/>
      <c r="C88" s="85"/>
      <c r="D88" s="238" t="s">
        <v>16</v>
      </c>
      <c r="E88" s="238"/>
      <c r="F88" s="238"/>
      <c r="G88" s="238"/>
      <c r="H88" s="238"/>
      <c r="I88" s="86"/>
      <c r="J88" s="238" t="s">
        <v>18</v>
      </c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52">
        <f>'084 - Žďár u St.Paky - př...'!M29</f>
        <v>0</v>
      </c>
      <c r="AH88" s="253"/>
      <c r="AI88" s="253"/>
      <c r="AJ88" s="253"/>
      <c r="AK88" s="253"/>
      <c r="AL88" s="253"/>
      <c r="AM88" s="253"/>
      <c r="AN88" s="252">
        <f>SUM(AG88,AT88)</f>
        <v>0</v>
      </c>
      <c r="AO88" s="253"/>
      <c r="AP88" s="253"/>
      <c r="AQ88" s="87"/>
      <c r="AS88" s="88">
        <f>'084 - Žďár u St.Paky - př...'!M27</f>
        <v>0</v>
      </c>
      <c r="AT88" s="89">
        <f>ROUND(SUM(AV88:AW88),0)</f>
        <v>0</v>
      </c>
      <c r="AU88" s="90">
        <f>'084 - Žďár u St.Paky - př...'!W110</f>
        <v>54.700192999999992</v>
      </c>
      <c r="AV88" s="89">
        <f>'084 - Žďár u St.Paky - př...'!M31</f>
        <v>0</v>
      </c>
      <c r="AW88" s="89">
        <f>'084 - Žďár u St.Paky - př...'!M32</f>
        <v>0</v>
      </c>
      <c r="AX88" s="89">
        <f>'084 - Žďár u St.Paky - př...'!M33</f>
        <v>0</v>
      </c>
      <c r="AY88" s="89">
        <f>'084 - Žďár u St.Paky - př...'!M34</f>
        <v>0</v>
      </c>
      <c r="AZ88" s="89">
        <f>'084 - Žďár u St.Paky - př...'!H31</f>
        <v>0</v>
      </c>
      <c r="BA88" s="89">
        <f>'084 - Žďár u St.Paky - př...'!H32</f>
        <v>0</v>
      </c>
      <c r="BB88" s="89">
        <f>'084 - Žďár u St.Paky - př...'!H33</f>
        <v>0</v>
      </c>
      <c r="BC88" s="89">
        <f>'084 - Žďár u St.Paky - př...'!H34</f>
        <v>0</v>
      </c>
      <c r="BD88" s="91">
        <f>'084 - Žďár u St.Paky - př...'!H35</f>
        <v>0</v>
      </c>
      <c r="BT88" s="92" t="s">
        <v>30</v>
      </c>
      <c r="BU88" s="92" t="s">
        <v>77</v>
      </c>
      <c r="BV88" s="92" t="s">
        <v>73</v>
      </c>
      <c r="BW88" s="92" t="s">
        <v>74</v>
      </c>
      <c r="BX88" s="92" t="s">
        <v>75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6" t="s">
        <v>78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240">
        <v>0</v>
      </c>
      <c r="AH90" s="240"/>
      <c r="AI90" s="240"/>
      <c r="AJ90" s="240"/>
      <c r="AK90" s="240"/>
      <c r="AL90" s="240"/>
      <c r="AM90" s="240"/>
      <c r="AN90" s="240">
        <v>0</v>
      </c>
      <c r="AO90" s="240"/>
      <c r="AP90" s="240"/>
      <c r="AQ90" s="33"/>
      <c r="AS90" s="72" t="s">
        <v>79</v>
      </c>
      <c r="AT90" s="73" t="s">
        <v>80</v>
      </c>
      <c r="AU90" s="73" t="s">
        <v>36</v>
      </c>
      <c r="AV90" s="74" t="s">
        <v>59</v>
      </c>
    </row>
    <row r="91" spans="1:76" s="1" customFormat="1" ht="10.75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81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249">
        <f>ROUND(AG87+AG90,0)</f>
        <v>0</v>
      </c>
      <c r="AH92" s="249"/>
      <c r="AI92" s="249"/>
      <c r="AJ92" s="249"/>
      <c r="AK92" s="249"/>
      <c r="AL92" s="249"/>
      <c r="AM92" s="249"/>
      <c r="AN92" s="249">
        <f>AN87+AN90</f>
        <v>0</v>
      </c>
      <c r="AO92" s="249"/>
      <c r="AP92" s="249"/>
      <c r="AQ92" s="33"/>
    </row>
    <row r="93" spans="1:76" s="1" customFormat="1" ht="6.9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/>
    <hyperlink ref="W1:AF1" location="C87" display="2) Rekapitulace objektů"/>
    <hyperlink ref="A88" location="'084 - Žďár u St.Paky - př...'!C2" display="/"/>
  </hyperlinks>
  <pageMargins left="0.58333330000000005" right="0.58333330000000005" top="0.5" bottom="0.46666669999999999" header="0" footer="0"/>
  <pageSetup paperSize="9" scale="9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42"/>
  <sheetViews>
    <sheetView showGridLines="0" workbookViewId="0">
      <pane ySplit="1" topLeftCell="A129" activePane="bottomLeft" state="frozen"/>
      <selection pane="bottomLeft" activeCell="AC16" sqref="AC16"/>
    </sheetView>
  </sheetViews>
  <sheetFormatPr defaultRowHeight="12"/>
  <cols>
    <col min="1" max="1" width="8.25" customWidth="1"/>
    <col min="2" max="2" width="1.75" customWidth="1"/>
    <col min="3" max="3" width="4.125" customWidth="1"/>
    <col min="4" max="4" width="4.25" customWidth="1"/>
    <col min="5" max="5" width="17.125" customWidth="1"/>
    <col min="6" max="7" width="11.125" customWidth="1"/>
    <col min="8" max="8" width="12.375" customWidth="1"/>
    <col min="9" max="9" width="7" customWidth="1"/>
    <col min="10" max="10" width="5.125" customWidth="1"/>
    <col min="11" max="11" width="11.375" customWidth="1"/>
    <col min="12" max="12" width="12" customWidth="1"/>
    <col min="13" max="14" width="6" customWidth="1"/>
    <col min="15" max="15" width="2" customWidth="1"/>
    <col min="16" max="16" width="12.375" customWidth="1"/>
    <col min="17" max="17" width="4.125" customWidth="1"/>
    <col min="18" max="18" width="1.75" customWidth="1"/>
    <col min="19" max="19" width="8.125" customWidth="1"/>
    <col min="20" max="20" width="29.75" hidden="1" customWidth="1"/>
    <col min="21" max="21" width="16.25" hidden="1" customWidth="1"/>
    <col min="22" max="22" width="12.25" hidden="1" customWidth="1"/>
    <col min="23" max="23" width="16.2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25" hidden="1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82</v>
      </c>
      <c r="G1" s="13"/>
      <c r="H1" s="289" t="s">
        <v>83</v>
      </c>
      <c r="I1" s="289"/>
      <c r="J1" s="289"/>
      <c r="K1" s="289"/>
      <c r="L1" s="13" t="s">
        <v>84</v>
      </c>
      <c r="M1" s="11"/>
      <c r="N1" s="11"/>
      <c r="O1" s="12" t="s">
        <v>85</v>
      </c>
      <c r="P1" s="11"/>
      <c r="Q1" s="11"/>
      <c r="R1" s="11"/>
      <c r="S1" s="13" t="s">
        <v>86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250" t="s">
        <v>8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  <c r="AT2" s="18" t="s">
        <v>74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87</v>
      </c>
    </row>
    <row r="4" spans="1:66" ht="36.9" customHeight="1">
      <c r="B4" s="22"/>
      <c r="C4" s="225" t="s">
        <v>88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3"/>
      <c r="T4" s="17" t="s">
        <v>13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9" customHeight="1">
      <c r="B6" s="31"/>
      <c r="C6" s="32"/>
      <c r="D6" s="27" t="s">
        <v>17</v>
      </c>
      <c r="E6" s="32"/>
      <c r="F6" s="229" t="s">
        <v>18</v>
      </c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32"/>
      <c r="R6" s="33"/>
    </row>
    <row r="7" spans="1:66" s="1" customFormat="1" ht="14.4" customHeight="1">
      <c r="B7" s="31"/>
      <c r="C7" s="32"/>
      <c r="D7" s="28" t="s">
        <v>19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20</v>
      </c>
      <c r="N7" s="32"/>
      <c r="O7" s="26" t="s">
        <v>5</v>
      </c>
      <c r="P7" s="32"/>
      <c r="Q7" s="32"/>
      <c r="R7" s="33"/>
    </row>
    <row r="8" spans="1:66" s="1" customFormat="1" ht="14.4" customHeight="1">
      <c r="B8" s="31"/>
      <c r="C8" s="32"/>
      <c r="D8" s="257" t="s">
        <v>203</v>
      </c>
      <c r="E8" s="257"/>
      <c r="F8" s="257"/>
      <c r="G8" s="32"/>
      <c r="H8" s="32"/>
      <c r="I8" s="32"/>
      <c r="J8" s="32"/>
      <c r="K8" s="32"/>
      <c r="L8" s="32"/>
      <c r="M8" s="28" t="s">
        <v>23</v>
      </c>
      <c r="N8" s="32"/>
      <c r="O8" s="269"/>
      <c r="P8" s="269"/>
      <c r="Q8" s="32"/>
      <c r="R8" s="33"/>
    </row>
    <row r="9" spans="1:66" s="1" customFormat="1" ht="10.75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" customHeight="1">
      <c r="B10" s="31"/>
      <c r="C10" s="32"/>
      <c r="D10" s="28" t="s">
        <v>204</v>
      </c>
      <c r="E10" s="32"/>
      <c r="F10" s="32"/>
      <c r="G10" s="32"/>
      <c r="H10" s="32"/>
      <c r="I10" s="32"/>
      <c r="J10" s="32"/>
      <c r="K10" s="32"/>
      <c r="L10" s="32"/>
      <c r="M10" s="151" t="s">
        <v>208</v>
      </c>
      <c r="N10" s="32"/>
      <c r="O10" s="227" t="str">
        <f>IF('Rekapitulace stavby'!AN10="","",'Rekapitulace stavby'!AN10)</f>
        <v/>
      </c>
      <c r="P10" s="227"/>
      <c r="Q10" s="32"/>
      <c r="R10" s="33"/>
    </row>
    <row r="11" spans="1:66" s="1" customFormat="1" ht="18" customHeight="1">
      <c r="B11" s="31"/>
      <c r="C11" s="32"/>
      <c r="D11" s="32"/>
      <c r="E11" s="26" t="str">
        <f>IF('Rekapitulace stavby'!E11="","",'Rekapitulace stavby'!E11)</f>
        <v xml:space="preserve"> </v>
      </c>
      <c r="F11" s="32"/>
      <c r="G11" s="32"/>
      <c r="H11" s="32"/>
      <c r="I11" s="32"/>
      <c r="J11" s="32"/>
      <c r="K11" s="32"/>
      <c r="L11" s="32"/>
      <c r="M11" s="257" t="s">
        <v>209</v>
      </c>
      <c r="N11" s="257"/>
      <c r="O11" s="257"/>
      <c r="P11" s="257"/>
      <c r="Q11" s="32"/>
      <c r="R11" s="33"/>
    </row>
    <row r="12" spans="1:66" s="1" customFormat="1" ht="6.9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" customHeight="1">
      <c r="B13" s="31"/>
      <c r="C13" s="32"/>
      <c r="D13" s="28" t="s">
        <v>27</v>
      </c>
      <c r="E13" s="32"/>
      <c r="F13" s="32"/>
      <c r="G13" s="32"/>
      <c r="H13" s="32"/>
      <c r="I13" s="32"/>
      <c r="J13" s="32"/>
      <c r="K13" s="32"/>
      <c r="L13" s="32"/>
      <c r="M13" s="28" t="s">
        <v>25</v>
      </c>
      <c r="N13" s="32"/>
      <c r="O13" s="227"/>
      <c r="P13" s="227"/>
      <c r="Q13" s="32"/>
      <c r="R13" s="33"/>
    </row>
    <row r="14" spans="1:66" s="1" customFormat="1" ht="18" customHeight="1">
      <c r="B14" s="31"/>
      <c r="C14" s="32"/>
      <c r="D14" s="32"/>
      <c r="E14" s="26"/>
      <c r="F14" s="32"/>
      <c r="G14" s="32"/>
      <c r="H14" s="32"/>
      <c r="I14" s="32"/>
      <c r="J14" s="32"/>
      <c r="K14" s="32"/>
      <c r="L14" s="32"/>
      <c r="M14" s="28" t="s">
        <v>26</v>
      </c>
      <c r="N14" s="32"/>
      <c r="O14" s="227"/>
      <c r="P14" s="227"/>
      <c r="Q14" s="32"/>
      <c r="R14" s="33"/>
    </row>
    <row r="15" spans="1:66" s="1" customFormat="1" ht="6.9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" customHeight="1">
      <c r="B16" s="31"/>
      <c r="C16" s="32"/>
      <c r="D16" s="151" t="s">
        <v>207</v>
      </c>
      <c r="E16" s="32"/>
      <c r="F16" s="32"/>
      <c r="G16" s="32"/>
      <c r="H16" s="32"/>
      <c r="I16" s="32"/>
      <c r="J16" s="32"/>
      <c r="K16" s="32"/>
      <c r="L16" s="32"/>
      <c r="M16" s="257" t="s">
        <v>210</v>
      </c>
      <c r="N16" s="257"/>
      <c r="O16" s="257"/>
      <c r="P16" s="257"/>
      <c r="Q16" s="32"/>
      <c r="R16" s="33"/>
    </row>
    <row r="17" spans="2:18" s="1" customFormat="1" ht="18" customHeight="1">
      <c r="B17" s="31"/>
      <c r="C17" s="32"/>
      <c r="D17" s="32"/>
      <c r="E17" s="26" t="str">
        <f>IF('Rekapitulace stavby'!E17="","",'Rekapitulace stavby'!E17)</f>
        <v xml:space="preserve"> </v>
      </c>
      <c r="F17" s="32"/>
      <c r="G17" s="32"/>
      <c r="H17" s="32"/>
      <c r="I17" s="32"/>
      <c r="J17" s="32"/>
      <c r="K17" s="32"/>
      <c r="L17" s="32"/>
      <c r="M17" s="257" t="s">
        <v>211</v>
      </c>
      <c r="N17" s="257"/>
      <c r="O17" s="257"/>
      <c r="P17" s="257"/>
      <c r="Q17" s="32"/>
      <c r="R17" s="33"/>
    </row>
    <row r="18" spans="2:18" s="1" customFormat="1" ht="6.9" customHeigh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" customHeight="1">
      <c r="B19" s="31"/>
      <c r="C19" s="32"/>
      <c r="D19" s="28" t="s">
        <v>31</v>
      </c>
      <c r="E19" s="32"/>
      <c r="F19" s="32"/>
      <c r="G19" s="32"/>
      <c r="H19" s="32"/>
      <c r="I19" s="32"/>
      <c r="J19" s="32"/>
      <c r="K19" s="32"/>
      <c r="L19" s="32"/>
      <c r="M19" s="28" t="s">
        <v>25</v>
      </c>
      <c r="N19" s="32"/>
      <c r="O19" s="227" t="str">
        <f>IF('Rekapitulace stavby'!AN19="","",'Rekapitulace stavby'!AN19)</f>
        <v/>
      </c>
      <c r="P19" s="227"/>
      <c r="Q19" s="32"/>
      <c r="R19" s="33"/>
    </row>
    <row r="20" spans="2:18" s="1" customFormat="1" ht="18" customHeight="1">
      <c r="B20" s="31"/>
      <c r="C20" s="32"/>
      <c r="D20" s="32"/>
      <c r="E20" s="26" t="str">
        <f>IF('Rekapitulace stavby'!E20="","",'Rekapitulace stavby'!E20)</f>
        <v xml:space="preserve"> </v>
      </c>
      <c r="F20" s="32"/>
      <c r="G20" s="32"/>
      <c r="H20" s="32"/>
      <c r="I20" s="32"/>
      <c r="J20" s="32"/>
      <c r="K20" s="32"/>
      <c r="L20" s="32"/>
      <c r="M20" s="28" t="s">
        <v>26</v>
      </c>
      <c r="N20" s="32"/>
      <c r="O20" s="227" t="str">
        <f>IF('Rekapitulace stavby'!AN20="","",'Rekapitulace stavby'!AN20)</f>
        <v/>
      </c>
      <c r="P20" s="227"/>
      <c r="Q20" s="32"/>
      <c r="R20" s="33"/>
    </row>
    <row r="21" spans="2:18" s="1" customFormat="1" ht="6.9" customHeight="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" customHeight="1">
      <c r="B22" s="31"/>
      <c r="C22" s="32"/>
      <c r="D22" s="28" t="s">
        <v>32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>
      <c r="B23" s="31"/>
      <c r="C23" s="32"/>
      <c r="D23" s="32"/>
      <c r="E23" s="230" t="s">
        <v>5</v>
      </c>
      <c r="F23" s="230"/>
      <c r="G23" s="230"/>
      <c r="H23" s="230"/>
      <c r="I23" s="230"/>
      <c r="J23" s="230"/>
      <c r="K23" s="230"/>
      <c r="L23" s="230"/>
      <c r="M23" s="32"/>
      <c r="N23" s="32"/>
      <c r="O23" s="32"/>
      <c r="P23" s="32"/>
      <c r="Q23" s="32"/>
      <c r="R23" s="33"/>
    </row>
    <row r="24" spans="2:18" s="1" customFormat="1" ht="6.9" customHeight="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" customHeight="1">
      <c r="B26" s="31"/>
      <c r="C26" s="32"/>
      <c r="D26" s="97" t="s">
        <v>89</v>
      </c>
      <c r="E26" s="32"/>
      <c r="F26" s="32"/>
      <c r="G26" s="32"/>
      <c r="H26" s="32"/>
      <c r="I26" s="32"/>
      <c r="J26" s="32"/>
      <c r="K26" s="32"/>
      <c r="L26" s="32"/>
      <c r="M26" s="254">
        <f>N87</f>
        <v>0</v>
      </c>
      <c r="N26" s="254"/>
      <c r="O26" s="254"/>
      <c r="P26" s="254"/>
      <c r="Q26" s="32"/>
      <c r="R26" s="33"/>
    </row>
    <row r="27" spans="2:18" s="1" customFormat="1" ht="14.4" customHeight="1">
      <c r="B27" s="31"/>
      <c r="C27" s="32"/>
      <c r="D27" s="30" t="s">
        <v>90</v>
      </c>
      <c r="E27" s="32"/>
      <c r="F27" s="32"/>
      <c r="G27" s="32"/>
      <c r="H27" s="32"/>
      <c r="I27" s="32"/>
      <c r="J27" s="32"/>
      <c r="K27" s="32"/>
      <c r="L27" s="32"/>
      <c r="M27" s="254">
        <f>N92</f>
        <v>0</v>
      </c>
      <c r="N27" s="254"/>
      <c r="O27" s="254"/>
      <c r="P27" s="254"/>
      <c r="Q27" s="32"/>
      <c r="R27" s="33"/>
    </row>
    <row r="28" spans="2:18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4" customHeight="1">
      <c r="B29" s="31"/>
      <c r="C29" s="32"/>
      <c r="D29" s="98" t="s">
        <v>35</v>
      </c>
      <c r="E29" s="32"/>
      <c r="F29" s="32"/>
      <c r="G29" s="32"/>
      <c r="H29" s="32"/>
      <c r="I29" s="32"/>
      <c r="J29" s="32"/>
      <c r="K29" s="32"/>
      <c r="L29" s="32"/>
      <c r="M29" s="270">
        <f>ROUND(M26+M27,0)</f>
        <v>0</v>
      </c>
      <c r="N29" s="268"/>
      <c r="O29" s="268"/>
      <c r="P29" s="268"/>
      <c r="Q29" s="32"/>
      <c r="R29" s="33"/>
    </row>
    <row r="30" spans="2:18" s="1" customFormat="1" ht="6.9" customHeight="1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" customHeight="1">
      <c r="B31" s="31"/>
      <c r="C31" s="32"/>
      <c r="D31" s="38" t="s">
        <v>36</v>
      </c>
      <c r="E31" s="38" t="s">
        <v>37</v>
      </c>
      <c r="F31" s="39">
        <v>0.21</v>
      </c>
      <c r="G31" s="99" t="s">
        <v>38</v>
      </c>
      <c r="H31" s="271">
        <f>ROUND((SUM(BE92:BE93)+SUM(BE110:BE141)), 0)</f>
        <v>0</v>
      </c>
      <c r="I31" s="268"/>
      <c r="J31" s="268"/>
      <c r="K31" s="32"/>
      <c r="L31" s="32"/>
      <c r="M31" s="271">
        <f>ROUND(ROUND((SUM(BE92:BE93)+SUM(BE110:BE141)), 0)*F31, 0)</f>
        <v>0</v>
      </c>
      <c r="N31" s="268"/>
      <c r="O31" s="268"/>
      <c r="P31" s="268"/>
      <c r="Q31" s="32"/>
      <c r="R31" s="33"/>
    </row>
    <row r="32" spans="2:18" s="1" customFormat="1" ht="14.4" customHeight="1">
      <c r="B32" s="31"/>
      <c r="C32" s="32"/>
      <c r="D32" s="32"/>
      <c r="E32" s="38" t="s">
        <v>39</v>
      </c>
      <c r="F32" s="39">
        <v>0.15</v>
      </c>
      <c r="G32" s="99" t="s">
        <v>38</v>
      </c>
      <c r="H32" s="271">
        <f>ROUND((SUM(BF92:BF93)+SUM(BF110:BF141)), 0)</f>
        <v>0</v>
      </c>
      <c r="I32" s="268"/>
      <c r="J32" s="268"/>
      <c r="K32" s="32"/>
      <c r="L32" s="32"/>
      <c r="M32" s="271">
        <f>ROUND(ROUND((SUM(BF92:BF93)+SUM(BF110:BF141)), 0)*F32, 0)</f>
        <v>0</v>
      </c>
      <c r="N32" s="268"/>
      <c r="O32" s="268"/>
      <c r="P32" s="268"/>
      <c r="Q32" s="32"/>
      <c r="R32" s="33"/>
    </row>
    <row r="33" spans="2:18" s="1" customFormat="1" ht="14.4" hidden="1" customHeight="1">
      <c r="B33" s="31"/>
      <c r="C33" s="32"/>
      <c r="D33" s="32"/>
      <c r="E33" s="38" t="s">
        <v>40</v>
      </c>
      <c r="F33" s="39">
        <v>0.21</v>
      </c>
      <c r="G33" s="99" t="s">
        <v>38</v>
      </c>
      <c r="H33" s="271">
        <f>ROUND((SUM(BG92:BG93)+SUM(BG110:BG141)), 0)</f>
        <v>0</v>
      </c>
      <c r="I33" s="268"/>
      <c r="J33" s="268"/>
      <c r="K33" s="32"/>
      <c r="L33" s="32"/>
      <c r="M33" s="271">
        <v>0</v>
      </c>
      <c r="N33" s="268"/>
      <c r="O33" s="268"/>
      <c r="P33" s="268"/>
      <c r="Q33" s="32"/>
      <c r="R33" s="33"/>
    </row>
    <row r="34" spans="2:18" s="1" customFormat="1" ht="14.4" hidden="1" customHeight="1">
      <c r="B34" s="31"/>
      <c r="C34" s="32"/>
      <c r="D34" s="32"/>
      <c r="E34" s="38" t="s">
        <v>41</v>
      </c>
      <c r="F34" s="39">
        <v>0.15</v>
      </c>
      <c r="G34" s="99" t="s">
        <v>38</v>
      </c>
      <c r="H34" s="271">
        <f>ROUND((SUM(BH92:BH93)+SUM(BH110:BH141)), 0)</f>
        <v>0</v>
      </c>
      <c r="I34" s="268"/>
      <c r="J34" s="268"/>
      <c r="K34" s="32"/>
      <c r="L34" s="32"/>
      <c r="M34" s="271">
        <v>0</v>
      </c>
      <c r="N34" s="268"/>
      <c r="O34" s="268"/>
      <c r="P34" s="268"/>
      <c r="Q34" s="32"/>
      <c r="R34" s="33"/>
    </row>
    <row r="35" spans="2:18" s="1" customFormat="1" ht="14.4" hidden="1" customHeight="1">
      <c r="B35" s="31"/>
      <c r="C35" s="32"/>
      <c r="D35" s="32"/>
      <c r="E35" s="38" t="s">
        <v>42</v>
      </c>
      <c r="F35" s="39">
        <v>0</v>
      </c>
      <c r="G35" s="99" t="s">
        <v>38</v>
      </c>
      <c r="H35" s="271">
        <f>ROUND((SUM(BI92:BI93)+SUM(BI110:BI141)), 0)</f>
        <v>0</v>
      </c>
      <c r="I35" s="268"/>
      <c r="J35" s="268"/>
      <c r="K35" s="32"/>
      <c r="L35" s="32"/>
      <c r="M35" s="271">
        <v>0</v>
      </c>
      <c r="N35" s="268"/>
      <c r="O35" s="268"/>
      <c r="P35" s="268"/>
      <c r="Q35" s="32"/>
      <c r="R35" s="33"/>
    </row>
    <row r="36" spans="2:18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4" customHeight="1">
      <c r="B37" s="31"/>
      <c r="C37" s="95"/>
      <c r="D37" s="100" t="s">
        <v>43</v>
      </c>
      <c r="E37" s="71"/>
      <c r="F37" s="71"/>
      <c r="G37" s="101" t="s">
        <v>44</v>
      </c>
      <c r="H37" s="102" t="s">
        <v>45</v>
      </c>
      <c r="I37" s="71"/>
      <c r="J37" s="71"/>
      <c r="K37" s="71"/>
      <c r="L37" s="272">
        <f>SUM(M29:M35)</f>
        <v>0</v>
      </c>
      <c r="M37" s="272"/>
      <c r="N37" s="272"/>
      <c r="O37" s="272"/>
      <c r="P37" s="273"/>
      <c r="Q37" s="95"/>
      <c r="R37" s="33"/>
    </row>
    <row r="38" spans="2:18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3.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3.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3.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150" t="s">
        <v>205</v>
      </c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3.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225" t="s">
        <v>91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6.9" customHeight="1">
      <c r="B78" s="31"/>
      <c r="C78" s="65" t="s">
        <v>17</v>
      </c>
      <c r="D78" s="32"/>
      <c r="E78" s="32"/>
      <c r="F78" s="235" t="str">
        <f>F6</f>
        <v>Žďár u St.Paky - přestrojení čerpací stanice</v>
      </c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32"/>
      <c r="R78" s="33"/>
    </row>
    <row r="79" spans="2:18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3"/>
    </row>
    <row r="80" spans="2:18" s="1" customFormat="1" ht="18" customHeight="1">
      <c r="B80" s="31"/>
      <c r="C80" s="28" t="s">
        <v>202</v>
      </c>
      <c r="D80" s="32"/>
      <c r="E80" s="32"/>
      <c r="F80" s="26">
        <f>F8</f>
        <v>0</v>
      </c>
      <c r="G80" s="32"/>
      <c r="H80" s="32"/>
      <c r="I80" s="32"/>
      <c r="J80" s="32"/>
      <c r="K80" s="28" t="s">
        <v>23</v>
      </c>
      <c r="L80" s="32"/>
      <c r="M80" s="269"/>
      <c r="N80" s="269"/>
      <c r="O80" s="269"/>
      <c r="P80" s="269"/>
      <c r="Q80" s="32"/>
      <c r="R80" s="33"/>
    </row>
    <row r="81" spans="2:47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2:47" s="1" customFormat="1">
      <c r="B82" s="31"/>
      <c r="C82" s="257" t="s">
        <v>201</v>
      </c>
      <c r="D82" s="257"/>
      <c r="E82" s="257"/>
      <c r="F82" s="257"/>
      <c r="G82" s="257"/>
      <c r="H82" s="32"/>
      <c r="I82" s="32"/>
      <c r="J82" s="32"/>
      <c r="K82" s="151" t="s">
        <v>206</v>
      </c>
      <c r="L82" s="32"/>
      <c r="M82" s="227" t="str">
        <f>E17</f>
        <v xml:space="preserve"> </v>
      </c>
      <c r="N82" s="227"/>
      <c r="O82" s="227"/>
      <c r="P82" s="227"/>
      <c r="Q82" s="227"/>
      <c r="R82" s="33"/>
    </row>
    <row r="83" spans="2:47" s="1" customFormat="1" ht="14.4" customHeight="1">
      <c r="B83" s="31"/>
      <c r="C83" s="28" t="s">
        <v>27</v>
      </c>
      <c r="D83" s="32"/>
      <c r="E83" s="32"/>
      <c r="F83" s="26"/>
      <c r="G83" s="32"/>
      <c r="H83" s="32"/>
      <c r="I83" s="32"/>
      <c r="J83" s="32"/>
      <c r="K83" s="28" t="s">
        <v>31</v>
      </c>
      <c r="L83" s="32"/>
      <c r="M83" s="227" t="str">
        <f>E20</f>
        <v xml:space="preserve"> </v>
      </c>
      <c r="N83" s="227"/>
      <c r="O83" s="227"/>
      <c r="P83" s="227"/>
      <c r="Q83" s="227"/>
      <c r="R83" s="33"/>
    </row>
    <row r="84" spans="2:47" s="1" customFormat="1" ht="10.4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3"/>
    </row>
    <row r="85" spans="2:47" s="1" customFormat="1" ht="29.25" customHeight="1">
      <c r="B85" s="31"/>
      <c r="C85" s="274" t="s">
        <v>92</v>
      </c>
      <c r="D85" s="275"/>
      <c r="E85" s="275"/>
      <c r="F85" s="275"/>
      <c r="G85" s="275"/>
      <c r="H85" s="95"/>
      <c r="I85" s="95"/>
      <c r="J85" s="95"/>
      <c r="K85" s="95"/>
      <c r="L85" s="95"/>
      <c r="M85" s="95"/>
      <c r="N85" s="274" t="s">
        <v>93</v>
      </c>
      <c r="O85" s="275"/>
      <c r="P85" s="275"/>
      <c r="Q85" s="275"/>
      <c r="R85" s="33"/>
    </row>
    <row r="86" spans="2:47" s="1" customFormat="1" ht="10.4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/>
    </row>
    <row r="87" spans="2:47" s="1" customFormat="1" ht="29.25" customHeight="1">
      <c r="B87" s="31"/>
      <c r="C87" s="103" t="s">
        <v>94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240">
        <f>N110</f>
        <v>0</v>
      </c>
      <c r="O87" s="276"/>
      <c r="P87" s="276"/>
      <c r="Q87" s="276"/>
      <c r="R87" s="33"/>
      <c r="AU87" s="18" t="s">
        <v>95</v>
      </c>
    </row>
    <row r="88" spans="2:47" s="6" customFormat="1" ht="24.9" customHeight="1">
      <c r="B88" s="104"/>
      <c r="C88" s="105"/>
      <c r="D88" s="106" t="s">
        <v>96</v>
      </c>
      <c r="E88" s="105"/>
      <c r="F88" s="105"/>
      <c r="G88" s="105"/>
      <c r="H88" s="105"/>
      <c r="I88" s="105"/>
      <c r="J88" s="105"/>
      <c r="K88" s="105"/>
      <c r="L88" s="105"/>
      <c r="M88" s="105"/>
      <c r="N88" s="277">
        <f>N111</f>
        <v>0</v>
      </c>
      <c r="O88" s="278"/>
      <c r="P88" s="278"/>
      <c r="Q88" s="278"/>
      <c r="R88" s="107"/>
    </row>
    <row r="89" spans="2:47" s="7" customFormat="1" ht="20" customHeight="1">
      <c r="B89" s="108"/>
      <c r="C89" s="109"/>
      <c r="D89" s="110" t="s">
        <v>97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79">
        <f>N112</f>
        <v>0</v>
      </c>
      <c r="O89" s="280"/>
      <c r="P89" s="280"/>
      <c r="Q89" s="280"/>
      <c r="R89" s="111"/>
    </row>
    <row r="90" spans="2:47" s="7" customFormat="1" ht="20" customHeight="1">
      <c r="B90" s="108"/>
      <c r="C90" s="109"/>
      <c r="D90" s="110" t="s">
        <v>98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79">
        <f>N131</f>
        <v>0</v>
      </c>
      <c r="O90" s="280"/>
      <c r="P90" s="280"/>
      <c r="Q90" s="280"/>
      <c r="R90" s="111"/>
    </row>
    <row r="91" spans="2:47" s="1" customFormat="1" ht="21.75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3"/>
    </row>
    <row r="92" spans="2:47" s="1" customFormat="1" ht="29.25" customHeight="1">
      <c r="B92" s="31"/>
      <c r="C92" s="103" t="s">
        <v>99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276">
        <v>0</v>
      </c>
      <c r="O92" s="281"/>
      <c r="P92" s="281"/>
      <c r="Q92" s="281"/>
      <c r="R92" s="33"/>
      <c r="T92" s="112"/>
      <c r="U92" s="113" t="s">
        <v>36</v>
      </c>
    </row>
    <row r="93" spans="2:47" s="1" customFormat="1" ht="18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>
      <c r="B94" s="31"/>
      <c r="C94" s="94" t="s">
        <v>81</v>
      </c>
      <c r="D94" s="95"/>
      <c r="E94" s="95"/>
      <c r="F94" s="95"/>
      <c r="G94" s="95"/>
      <c r="H94" s="95"/>
      <c r="I94" s="95"/>
      <c r="J94" s="95"/>
      <c r="K94" s="95"/>
      <c r="L94" s="249">
        <f>ROUND(SUM(N87+N92),0)</f>
        <v>0</v>
      </c>
      <c r="M94" s="249"/>
      <c r="N94" s="249"/>
      <c r="O94" s="249"/>
      <c r="P94" s="249"/>
      <c r="Q94" s="249"/>
      <c r="R94" s="33"/>
    </row>
    <row r="95" spans="2:47" s="1" customFormat="1" ht="6.9" customHeight="1"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7"/>
    </row>
    <row r="99" spans="2:63" s="1" customFormat="1" ht="6.9" customHeight="1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60"/>
    </row>
    <row r="100" spans="2:63" s="1" customFormat="1" ht="36.9" customHeight="1">
      <c r="B100" s="31"/>
      <c r="C100" s="225" t="s">
        <v>100</v>
      </c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33"/>
    </row>
    <row r="101" spans="2:63" s="1" customFormat="1" ht="6.9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/>
    </row>
    <row r="102" spans="2:63" s="1" customFormat="1" ht="36.9" customHeight="1">
      <c r="B102" s="31"/>
      <c r="C102" s="65" t="s">
        <v>17</v>
      </c>
      <c r="D102" s="32"/>
      <c r="E102" s="32"/>
      <c r="F102" s="235" t="str">
        <f>F6</f>
        <v>Žďár u St.Paky - přestrojení čerpací stanice</v>
      </c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32"/>
      <c r="R102" s="33"/>
    </row>
    <row r="103" spans="2:63" s="1" customFormat="1" ht="6.9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63" s="1" customFormat="1" ht="18" customHeight="1">
      <c r="B104" s="31"/>
      <c r="C104" s="28" t="s">
        <v>202</v>
      </c>
      <c r="D104" s="32"/>
      <c r="E104" s="32"/>
      <c r="F104" s="26">
        <f>F8</f>
        <v>0</v>
      </c>
      <c r="G104" s="32"/>
      <c r="H104" s="32"/>
      <c r="I104" s="32"/>
      <c r="J104" s="32"/>
      <c r="K104" s="28" t="s">
        <v>23</v>
      </c>
      <c r="L104" s="32"/>
      <c r="M104" s="269"/>
      <c r="N104" s="269"/>
      <c r="O104" s="269"/>
      <c r="P104" s="269"/>
      <c r="Q104" s="32"/>
      <c r="R104" s="33"/>
    </row>
    <row r="105" spans="2:63" s="1" customFormat="1" ht="6.9" customHeight="1"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3"/>
    </row>
    <row r="106" spans="2:63" s="1" customFormat="1">
      <c r="B106" s="31"/>
      <c r="C106" s="257" t="s">
        <v>204</v>
      </c>
      <c r="D106" s="257"/>
      <c r="E106" s="257"/>
      <c r="F106" s="257"/>
      <c r="G106" s="32"/>
      <c r="H106" s="32"/>
      <c r="I106" s="32"/>
      <c r="J106" s="32"/>
      <c r="K106" s="151" t="s">
        <v>207</v>
      </c>
      <c r="L106" s="32"/>
      <c r="M106" s="227" t="str">
        <f>E17</f>
        <v xml:space="preserve"> </v>
      </c>
      <c r="N106" s="227"/>
      <c r="O106" s="227"/>
      <c r="P106" s="227"/>
      <c r="Q106" s="227"/>
      <c r="R106" s="33"/>
    </row>
    <row r="107" spans="2:63" s="1" customFormat="1" ht="14.4" customHeight="1">
      <c r="B107" s="31"/>
      <c r="C107" s="28" t="s">
        <v>27</v>
      </c>
      <c r="D107" s="32"/>
      <c r="E107" s="32"/>
      <c r="F107" s="26"/>
      <c r="G107" s="32"/>
      <c r="H107" s="32"/>
      <c r="I107" s="32"/>
      <c r="J107" s="32"/>
      <c r="K107" s="28" t="s">
        <v>31</v>
      </c>
      <c r="L107" s="32"/>
      <c r="M107" s="227" t="str">
        <f>E20</f>
        <v xml:space="preserve"> </v>
      </c>
      <c r="N107" s="227"/>
      <c r="O107" s="227"/>
      <c r="P107" s="227"/>
      <c r="Q107" s="227"/>
      <c r="R107" s="33"/>
    </row>
    <row r="108" spans="2:63" s="1" customFormat="1" ht="10.4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63" s="8" customFormat="1" ht="29.25" customHeight="1">
      <c r="B109" s="114"/>
      <c r="C109" s="115" t="s">
        <v>101</v>
      </c>
      <c r="D109" s="116" t="s">
        <v>102</v>
      </c>
      <c r="E109" s="116" t="s">
        <v>54</v>
      </c>
      <c r="F109" s="286" t="s">
        <v>103</v>
      </c>
      <c r="G109" s="286"/>
      <c r="H109" s="286"/>
      <c r="I109" s="286"/>
      <c r="J109" s="116" t="s">
        <v>104</v>
      </c>
      <c r="K109" s="116" t="s">
        <v>105</v>
      </c>
      <c r="L109" s="286" t="s">
        <v>106</v>
      </c>
      <c r="M109" s="286"/>
      <c r="N109" s="286" t="s">
        <v>93</v>
      </c>
      <c r="O109" s="286"/>
      <c r="P109" s="286"/>
      <c r="Q109" s="287"/>
      <c r="R109" s="117"/>
      <c r="T109" s="72" t="s">
        <v>107</v>
      </c>
      <c r="U109" s="73" t="s">
        <v>36</v>
      </c>
      <c r="V109" s="73" t="s">
        <v>108</v>
      </c>
      <c r="W109" s="73" t="s">
        <v>109</v>
      </c>
      <c r="X109" s="73" t="s">
        <v>110</v>
      </c>
      <c r="Y109" s="73" t="s">
        <v>111</v>
      </c>
      <c r="Z109" s="73" t="s">
        <v>112</v>
      </c>
      <c r="AA109" s="74" t="s">
        <v>113</v>
      </c>
    </row>
    <row r="110" spans="2:63" s="1" customFormat="1" ht="29.25" customHeight="1">
      <c r="B110" s="31"/>
      <c r="C110" s="76" t="s">
        <v>89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290">
        <f>N111</f>
        <v>0</v>
      </c>
      <c r="O110" s="291"/>
      <c r="P110" s="291"/>
      <c r="Q110" s="291"/>
      <c r="R110" s="33"/>
      <c r="T110" s="75"/>
      <c r="U110" s="47"/>
      <c r="V110" s="47"/>
      <c r="W110" s="118">
        <f>W111</f>
        <v>54.700192999999992</v>
      </c>
      <c r="X110" s="47"/>
      <c r="Y110" s="118">
        <f>Y111</f>
        <v>0.35440437000000002</v>
      </c>
      <c r="Z110" s="47"/>
      <c r="AA110" s="119">
        <f>AA111</f>
        <v>0.70456999999999992</v>
      </c>
      <c r="AT110" s="18" t="s">
        <v>71</v>
      </c>
      <c r="AU110" s="18" t="s">
        <v>95</v>
      </c>
      <c r="BK110" s="120">
        <f>BK111</f>
        <v>0</v>
      </c>
    </row>
    <row r="111" spans="2:63" s="9" customFormat="1" ht="37.4" customHeight="1">
      <c r="B111" s="121"/>
      <c r="C111" s="122"/>
      <c r="D111" s="123" t="s">
        <v>96</v>
      </c>
      <c r="E111" s="123"/>
      <c r="F111" s="123"/>
      <c r="G111" s="123"/>
      <c r="H111" s="123"/>
      <c r="I111" s="123"/>
      <c r="J111" s="123"/>
      <c r="K111" s="123"/>
      <c r="L111" s="123"/>
      <c r="M111" s="123"/>
      <c r="N111" s="292">
        <f>N112+N131+N139</f>
        <v>0</v>
      </c>
      <c r="O111" s="277"/>
      <c r="P111" s="277"/>
      <c r="Q111" s="277"/>
      <c r="R111" s="124"/>
      <c r="T111" s="125"/>
      <c r="U111" s="122"/>
      <c r="V111" s="122"/>
      <c r="W111" s="126">
        <f>W112+W131</f>
        <v>54.700192999999992</v>
      </c>
      <c r="X111" s="122"/>
      <c r="Y111" s="126">
        <f>Y112+Y131</f>
        <v>0.35440437000000002</v>
      </c>
      <c r="Z111" s="122"/>
      <c r="AA111" s="127">
        <f>AA112+AA131</f>
        <v>0.70456999999999992</v>
      </c>
      <c r="AR111" s="128" t="s">
        <v>87</v>
      </c>
      <c r="AT111" s="129" t="s">
        <v>71</v>
      </c>
      <c r="AU111" s="129" t="s">
        <v>72</v>
      </c>
      <c r="AY111" s="128" t="s">
        <v>114</v>
      </c>
      <c r="BK111" s="130">
        <f>BK112+BK131</f>
        <v>0</v>
      </c>
    </row>
    <row r="112" spans="2:63" s="9" customFormat="1" ht="20" customHeight="1">
      <c r="B112" s="121"/>
      <c r="C112" s="122"/>
      <c r="D112" s="131" t="s">
        <v>97</v>
      </c>
      <c r="E112" s="131"/>
      <c r="F112" s="131"/>
      <c r="G112" s="131"/>
      <c r="H112" s="131"/>
      <c r="I112" s="131"/>
      <c r="J112" s="131"/>
      <c r="K112" s="131"/>
      <c r="L112" s="131"/>
      <c r="M112" s="131"/>
      <c r="N112" s="293">
        <f>BK112</f>
        <v>0</v>
      </c>
      <c r="O112" s="294"/>
      <c r="P112" s="294"/>
      <c r="Q112" s="294"/>
      <c r="R112" s="124"/>
      <c r="T112" s="125"/>
      <c r="U112" s="122"/>
      <c r="V112" s="122"/>
      <c r="W112" s="126">
        <f>SUM(W113:W130)</f>
        <v>45.629637999999993</v>
      </c>
      <c r="X112" s="122"/>
      <c r="Y112" s="126">
        <f>SUM(Y113:Y130)</f>
        <v>0.13291747000000001</v>
      </c>
      <c r="Z112" s="122"/>
      <c r="AA112" s="127">
        <f>SUM(AA113:AA130)</f>
        <v>0.10957</v>
      </c>
      <c r="AR112" s="128" t="s">
        <v>87</v>
      </c>
      <c r="AT112" s="129" t="s">
        <v>71</v>
      </c>
      <c r="AU112" s="129" t="s">
        <v>30</v>
      </c>
      <c r="AY112" s="128" t="s">
        <v>114</v>
      </c>
      <c r="BK112" s="130">
        <f>SUM(BK113:BK130)</f>
        <v>0</v>
      </c>
    </row>
    <row r="113" spans="2:65" s="1" customFormat="1" ht="25.5" customHeight="1">
      <c r="B113" s="132"/>
      <c r="C113" s="133" t="s">
        <v>30</v>
      </c>
      <c r="D113" s="133" t="s">
        <v>115</v>
      </c>
      <c r="E113" s="134" t="s">
        <v>116</v>
      </c>
      <c r="F113" s="282" t="s">
        <v>117</v>
      </c>
      <c r="G113" s="282"/>
      <c r="H113" s="282"/>
      <c r="I113" s="282"/>
      <c r="J113" s="135" t="s">
        <v>118</v>
      </c>
      <c r="K113" s="136">
        <v>10.1</v>
      </c>
      <c r="L113" s="283">
        <v>0</v>
      </c>
      <c r="M113" s="283"/>
      <c r="N113" s="283">
        <f t="shared" ref="N113:N130" si="0">ROUND(L113*K113,2)</f>
        <v>0</v>
      </c>
      <c r="O113" s="283"/>
      <c r="P113" s="283"/>
      <c r="Q113" s="283"/>
      <c r="R113" s="137"/>
      <c r="T113" s="138" t="s">
        <v>5</v>
      </c>
      <c r="U113" s="40" t="s">
        <v>37</v>
      </c>
      <c r="V113" s="139">
        <v>0.23899999999999999</v>
      </c>
      <c r="W113" s="139">
        <f t="shared" ref="W113:W130" si="1">V113*K113</f>
        <v>2.4138999999999999</v>
      </c>
      <c r="X113" s="139">
        <v>0</v>
      </c>
      <c r="Y113" s="139">
        <f t="shared" ref="Y113:Y130" si="2">X113*K113</f>
        <v>0</v>
      </c>
      <c r="Z113" s="139">
        <v>6.7000000000000002E-3</v>
      </c>
      <c r="AA113" s="140">
        <f t="shared" ref="AA113:AA130" si="3">Z113*K113</f>
        <v>6.7669999999999994E-2</v>
      </c>
      <c r="AR113" s="18" t="s">
        <v>119</v>
      </c>
      <c r="AT113" s="18" t="s">
        <v>115</v>
      </c>
      <c r="AU113" s="18" t="s">
        <v>87</v>
      </c>
      <c r="AY113" s="18" t="s">
        <v>114</v>
      </c>
      <c r="BE113" s="141">
        <f t="shared" ref="BE113:BE130" si="4">IF(U113="základní",N113,0)</f>
        <v>0</v>
      </c>
      <c r="BF113" s="141">
        <f t="shared" ref="BF113:BF130" si="5">IF(U113="snížená",N113,0)</f>
        <v>0</v>
      </c>
      <c r="BG113" s="141">
        <f t="shared" ref="BG113:BG130" si="6">IF(U113="zákl. přenesená",N113,0)</f>
        <v>0</v>
      </c>
      <c r="BH113" s="141">
        <f t="shared" ref="BH113:BH130" si="7">IF(U113="sníž. přenesená",N113,0)</f>
        <v>0</v>
      </c>
      <c r="BI113" s="141">
        <f t="shared" ref="BI113:BI130" si="8">IF(U113="nulová",N113,0)</f>
        <v>0</v>
      </c>
      <c r="BJ113" s="18" t="s">
        <v>30</v>
      </c>
      <c r="BK113" s="141">
        <f t="shared" ref="BK113:BK130" si="9">ROUND(L113*K113,2)</f>
        <v>0</v>
      </c>
      <c r="BL113" s="18" t="s">
        <v>119</v>
      </c>
      <c r="BM113" s="18" t="s">
        <v>120</v>
      </c>
    </row>
    <row r="114" spans="2:65" s="1" customFormat="1" ht="16.5" customHeight="1">
      <c r="B114" s="132"/>
      <c r="C114" s="133" t="s">
        <v>87</v>
      </c>
      <c r="D114" s="133" t="s">
        <v>115</v>
      </c>
      <c r="E114" s="134" t="s">
        <v>121</v>
      </c>
      <c r="F114" s="282" t="s">
        <v>122</v>
      </c>
      <c r="G114" s="282"/>
      <c r="H114" s="282"/>
      <c r="I114" s="282"/>
      <c r="J114" s="135" t="s">
        <v>123</v>
      </c>
      <c r="K114" s="136">
        <v>11</v>
      </c>
      <c r="L114" s="283">
        <v>0</v>
      </c>
      <c r="M114" s="283"/>
      <c r="N114" s="283">
        <f t="shared" si="0"/>
        <v>0</v>
      </c>
      <c r="O114" s="283"/>
      <c r="P114" s="283"/>
      <c r="Q114" s="283"/>
      <c r="R114" s="137"/>
      <c r="T114" s="138" t="s">
        <v>5</v>
      </c>
      <c r="U114" s="40" t="s">
        <v>37</v>
      </c>
      <c r="V114" s="139">
        <v>0.70299999999999996</v>
      </c>
      <c r="W114" s="139">
        <f t="shared" si="1"/>
        <v>7.7329999999999997</v>
      </c>
      <c r="X114" s="139">
        <v>0</v>
      </c>
      <c r="Y114" s="139">
        <f t="shared" si="2"/>
        <v>0</v>
      </c>
      <c r="Z114" s="139">
        <v>2.7000000000000001E-3</v>
      </c>
      <c r="AA114" s="140">
        <f t="shared" si="3"/>
        <v>2.9700000000000001E-2</v>
      </c>
      <c r="AR114" s="18" t="s">
        <v>119</v>
      </c>
      <c r="AT114" s="18" t="s">
        <v>115</v>
      </c>
      <c r="AU114" s="18" t="s">
        <v>87</v>
      </c>
      <c r="AY114" s="18" t="s">
        <v>114</v>
      </c>
      <c r="BE114" s="141">
        <f t="shared" si="4"/>
        <v>0</v>
      </c>
      <c r="BF114" s="141">
        <f t="shared" si="5"/>
        <v>0</v>
      </c>
      <c r="BG114" s="141">
        <f t="shared" si="6"/>
        <v>0</v>
      </c>
      <c r="BH114" s="141">
        <f t="shared" si="7"/>
        <v>0</v>
      </c>
      <c r="BI114" s="141">
        <f t="shared" si="8"/>
        <v>0</v>
      </c>
      <c r="BJ114" s="18" t="s">
        <v>30</v>
      </c>
      <c r="BK114" s="141">
        <f t="shared" si="9"/>
        <v>0</v>
      </c>
      <c r="BL114" s="18" t="s">
        <v>119</v>
      </c>
      <c r="BM114" s="18" t="s">
        <v>124</v>
      </c>
    </row>
    <row r="115" spans="2:65" s="1" customFormat="1" ht="25.5" customHeight="1">
      <c r="B115" s="132"/>
      <c r="C115" s="133" t="s">
        <v>125</v>
      </c>
      <c r="D115" s="133" t="s">
        <v>115</v>
      </c>
      <c r="E115" s="134" t="s">
        <v>126</v>
      </c>
      <c r="F115" s="282" t="s">
        <v>127</v>
      </c>
      <c r="G115" s="282"/>
      <c r="H115" s="282"/>
      <c r="I115" s="282"/>
      <c r="J115" s="135" t="s">
        <v>118</v>
      </c>
      <c r="K115" s="136">
        <v>15</v>
      </c>
      <c r="L115" s="283">
        <v>0</v>
      </c>
      <c r="M115" s="283"/>
      <c r="N115" s="283">
        <f t="shared" si="0"/>
        <v>0</v>
      </c>
      <c r="O115" s="283"/>
      <c r="P115" s="283"/>
      <c r="Q115" s="283"/>
      <c r="R115" s="137"/>
      <c r="T115" s="138" t="s">
        <v>5</v>
      </c>
      <c r="U115" s="40" t="s">
        <v>37</v>
      </c>
      <c r="V115" s="139">
        <v>0.81399999999999995</v>
      </c>
      <c r="W115" s="139">
        <f t="shared" si="1"/>
        <v>12.209999999999999</v>
      </c>
      <c r="X115" s="139">
        <v>6.1004800000000001E-3</v>
      </c>
      <c r="Y115" s="139">
        <f t="shared" si="2"/>
        <v>9.1507199999999997E-2</v>
      </c>
      <c r="Z115" s="139">
        <v>0</v>
      </c>
      <c r="AA115" s="140">
        <f t="shared" si="3"/>
        <v>0</v>
      </c>
      <c r="AR115" s="18" t="s">
        <v>119</v>
      </c>
      <c r="AT115" s="18" t="s">
        <v>115</v>
      </c>
      <c r="AU115" s="18" t="s">
        <v>87</v>
      </c>
      <c r="AY115" s="18" t="s">
        <v>114</v>
      </c>
      <c r="BE115" s="141">
        <f t="shared" si="4"/>
        <v>0</v>
      </c>
      <c r="BF115" s="141">
        <f t="shared" si="5"/>
        <v>0</v>
      </c>
      <c r="BG115" s="141">
        <f t="shared" si="6"/>
        <v>0</v>
      </c>
      <c r="BH115" s="141">
        <f t="shared" si="7"/>
        <v>0</v>
      </c>
      <c r="BI115" s="141">
        <f t="shared" si="8"/>
        <v>0</v>
      </c>
      <c r="BJ115" s="18" t="s">
        <v>30</v>
      </c>
      <c r="BK115" s="141">
        <f t="shared" si="9"/>
        <v>0</v>
      </c>
      <c r="BL115" s="18" t="s">
        <v>119</v>
      </c>
      <c r="BM115" s="18" t="s">
        <v>128</v>
      </c>
    </row>
    <row r="116" spans="2:65" s="1" customFormat="1" ht="25.5" customHeight="1">
      <c r="B116" s="132"/>
      <c r="C116" s="142" t="s">
        <v>129</v>
      </c>
      <c r="D116" s="142" t="s">
        <v>130</v>
      </c>
      <c r="E116" s="143" t="s">
        <v>131</v>
      </c>
      <c r="F116" s="284" t="s">
        <v>196</v>
      </c>
      <c r="G116" s="284"/>
      <c r="H116" s="284"/>
      <c r="I116" s="284"/>
      <c r="J116" s="144" t="s">
        <v>123</v>
      </c>
      <c r="K116" s="145">
        <v>5</v>
      </c>
      <c r="L116" s="285">
        <v>0</v>
      </c>
      <c r="M116" s="285"/>
      <c r="N116" s="285">
        <f t="shared" si="0"/>
        <v>0</v>
      </c>
      <c r="O116" s="283"/>
      <c r="P116" s="283"/>
      <c r="Q116" s="283"/>
      <c r="R116" s="137"/>
      <c r="T116" s="138" t="s">
        <v>5</v>
      </c>
      <c r="U116" s="40" t="s">
        <v>37</v>
      </c>
      <c r="V116" s="139">
        <v>0</v>
      </c>
      <c r="W116" s="139">
        <f t="shared" si="1"/>
        <v>0</v>
      </c>
      <c r="X116" s="139">
        <v>2.9E-4</v>
      </c>
      <c r="Y116" s="139">
        <f t="shared" si="2"/>
        <v>1.4499999999999999E-3</v>
      </c>
      <c r="Z116" s="139">
        <v>0</v>
      </c>
      <c r="AA116" s="140">
        <f t="shared" si="3"/>
        <v>0</v>
      </c>
      <c r="AR116" s="18" t="s">
        <v>132</v>
      </c>
      <c r="AT116" s="18" t="s">
        <v>130</v>
      </c>
      <c r="AU116" s="18" t="s">
        <v>87</v>
      </c>
      <c r="AY116" s="18" t="s">
        <v>114</v>
      </c>
      <c r="BE116" s="141">
        <f t="shared" si="4"/>
        <v>0</v>
      </c>
      <c r="BF116" s="141">
        <f t="shared" si="5"/>
        <v>0</v>
      </c>
      <c r="BG116" s="141">
        <f t="shared" si="6"/>
        <v>0</v>
      </c>
      <c r="BH116" s="141">
        <f t="shared" si="7"/>
        <v>0</v>
      </c>
      <c r="BI116" s="141">
        <f t="shared" si="8"/>
        <v>0</v>
      </c>
      <c r="BJ116" s="18" t="s">
        <v>30</v>
      </c>
      <c r="BK116" s="141">
        <f t="shared" si="9"/>
        <v>0</v>
      </c>
      <c r="BL116" s="18" t="s">
        <v>119</v>
      </c>
      <c r="BM116" s="18" t="s">
        <v>133</v>
      </c>
    </row>
    <row r="117" spans="2:65" s="1" customFormat="1" ht="16.5" customHeight="1">
      <c r="B117" s="132"/>
      <c r="C117" s="133">
        <v>5</v>
      </c>
      <c r="D117" s="133" t="s">
        <v>115</v>
      </c>
      <c r="E117" s="134" t="s">
        <v>134</v>
      </c>
      <c r="F117" s="282" t="s">
        <v>135</v>
      </c>
      <c r="G117" s="282"/>
      <c r="H117" s="282"/>
      <c r="I117" s="282"/>
      <c r="J117" s="135" t="s">
        <v>118</v>
      </c>
      <c r="K117" s="136">
        <v>15</v>
      </c>
      <c r="L117" s="283">
        <v>0</v>
      </c>
      <c r="M117" s="283"/>
      <c r="N117" s="283">
        <f t="shared" si="0"/>
        <v>0</v>
      </c>
      <c r="O117" s="283"/>
      <c r="P117" s="283"/>
      <c r="Q117" s="283"/>
      <c r="R117" s="137"/>
      <c r="T117" s="138" t="s">
        <v>5</v>
      </c>
      <c r="U117" s="40" t="s">
        <v>37</v>
      </c>
      <c r="V117" s="139">
        <v>1.7000000000000001E-2</v>
      </c>
      <c r="W117" s="139">
        <f t="shared" si="1"/>
        <v>0.255</v>
      </c>
      <c r="X117" s="139">
        <v>4.73E-4</v>
      </c>
      <c r="Y117" s="139">
        <f t="shared" si="2"/>
        <v>7.0949999999999997E-3</v>
      </c>
      <c r="Z117" s="139">
        <v>0</v>
      </c>
      <c r="AA117" s="140">
        <f t="shared" si="3"/>
        <v>0</v>
      </c>
      <c r="AR117" s="18" t="s">
        <v>119</v>
      </c>
      <c r="AT117" s="18" t="s">
        <v>115</v>
      </c>
      <c r="AU117" s="18" t="s">
        <v>87</v>
      </c>
      <c r="AY117" s="18" t="s">
        <v>114</v>
      </c>
      <c r="BE117" s="141">
        <f t="shared" si="4"/>
        <v>0</v>
      </c>
      <c r="BF117" s="141">
        <f t="shared" si="5"/>
        <v>0</v>
      </c>
      <c r="BG117" s="141">
        <f t="shared" si="6"/>
        <v>0</v>
      </c>
      <c r="BH117" s="141">
        <f t="shared" si="7"/>
        <v>0</v>
      </c>
      <c r="BI117" s="141">
        <f t="shared" si="8"/>
        <v>0</v>
      </c>
      <c r="BJ117" s="18" t="s">
        <v>30</v>
      </c>
      <c r="BK117" s="141">
        <f t="shared" si="9"/>
        <v>0</v>
      </c>
      <c r="BL117" s="18" t="s">
        <v>119</v>
      </c>
      <c r="BM117" s="18" t="s">
        <v>136</v>
      </c>
    </row>
    <row r="118" spans="2:65" s="1" customFormat="1" ht="16.5" customHeight="1">
      <c r="B118" s="132"/>
      <c r="C118" s="133">
        <v>6</v>
      </c>
      <c r="D118" s="133" t="s">
        <v>115</v>
      </c>
      <c r="E118" s="134" t="s">
        <v>137</v>
      </c>
      <c r="F118" s="288" t="s">
        <v>195</v>
      </c>
      <c r="G118" s="282"/>
      <c r="H118" s="282"/>
      <c r="I118" s="282"/>
      <c r="J118" s="135" t="s">
        <v>123</v>
      </c>
      <c r="K118" s="136">
        <v>5</v>
      </c>
      <c r="L118" s="283">
        <v>0</v>
      </c>
      <c r="M118" s="283"/>
      <c r="N118" s="283">
        <f t="shared" si="0"/>
        <v>0</v>
      </c>
      <c r="O118" s="283"/>
      <c r="P118" s="283"/>
      <c r="Q118" s="283"/>
      <c r="R118" s="137"/>
      <c r="T118" s="138" t="s">
        <v>5</v>
      </c>
      <c r="U118" s="40" t="s">
        <v>37</v>
      </c>
      <c r="V118" s="139">
        <v>0.55900000000000005</v>
      </c>
      <c r="W118" s="139">
        <f t="shared" si="1"/>
        <v>2.7950000000000004</v>
      </c>
      <c r="X118" s="139">
        <v>0</v>
      </c>
      <c r="Y118" s="139">
        <f t="shared" si="2"/>
        <v>0</v>
      </c>
      <c r="Z118" s="139">
        <v>0</v>
      </c>
      <c r="AA118" s="140">
        <f t="shared" si="3"/>
        <v>0</v>
      </c>
      <c r="AR118" s="18" t="s">
        <v>119</v>
      </c>
      <c r="AT118" s="18" t="s">
        <v>115</v>
      </c>
      <c r="AU118" s="18" t="s">
        <v>87</v>
      </c>
      <c r="AY118" s="18" t="s">
        <v>114</v>
      </c>
      <c r="BE118" s="141">
        <f t="shared" si="4"/>
        <v>0</v>
      </c>
      <c r="BF118" s="141">
        <f t="shared" si="5"/>
        <v>0</v>
      </c>
      <c r="BG118" s="141">
        <f t="shared" si="6"/>
        <v>0</v>
      </c>
      <c r="BH118" s="141">
        <f t="shared" si="7"/>
        <v>0</v>
      </c>
      <c r="BI118" s="141">
        <f t="shared" si="8"/>
        <v>0</v>
      </c>
      <c r="BJ118" s="18" t="s">
        <v>30</v>
      </c>
      <c r="BK118" s="141">
        <f t="shared" si="9"/>
        <v>0</v>
      </c>
      <c r="BL118" s="18" t="s">
        <v>119</v>
      </c>
      <c r="BM118" s="18" t="s">
        <v>138</v>
      </c>
    </row>
    <row r="119" spans="2:65" s="1" customFormat="1" ht="25.5" customHeight="1">
      <c r="B119" s="132"/>
      <c r="C119" s="142">
        <v>7</v>
      </c>
      <c r="D119" s="142" t="s">
        <v>130</v>
      </c>
      <c r="E119" s="143" t="s">
        <v>139</v>
      </c>
      <c r="F119" s="284" t="s">
        <v>140</v>
      </c>
      <c r="G119" s="284"/>
      <c r="H119" s="284"/>
      <c r="I119" s="284"/>
      <c r="J119" s="144" t="s">
        <v>123</v>
      </c>
      <c r="K119" s="145">
        <v>1</v>
      </c>
      <c r="L119" s="285">
        <v>0</v>
      </c>
      <c r="M119" s="285"/>
      <c r="N119" s="285">
        <f t="shared" si="0"/>
        <v>0</v>
      </c>
      <c r="O119" s="283"/>
      <c r="P119" s="283"/>
      <c r="Q119" s="283"/>
      <c r="R119" s="137"/>
      <c r="T119" s="138" t="s">
        <v>5</v>
      </c>
      <c r="U119" s="40" t="s">
        <v>37</v>
      </c>
      <c r="V119" s="139">
        <v>0</v>
      </c>
      <c r="W119" s="139">
        <f t="shared" si="1"/>
        <v>0</v>
      </c>
      <c r="X119" s="139">
        <v>1E-4</v>
      </c>
      <c r="Y119" s="139">
        <f t="shared" si="2"/>
        <v>1E-4</v>
      </c>
      <c r="Z119" s="139">
        <v>0</v>
      </c>
      <c r="AA119" s="140">
        <f t="shared" si="3"/>
        <v>0</v>
      </c>
      <c r="AR119" s="18" t="s">
        <v>132</v>
      </c>
      <c r="AT119" s="18" t="s">
        <v>130</v>
      </c>
      <c r="AU119" s="18" t="s">
        <v>87</v>
      </c>
      <c r="AY119" s="18" t="s">
        <v>114</v>
      </c>
      <c r="BE119" s="141">
        <f t="shared" si="4"/>
        <v>0</v>
      </c>
      <c r="BF119" s="141">
        <f t="shared" si="5"/>
        <v>0</v>
      </c>
      <c r="BG119" s="141">
        <f t="shared" si="6"/>
        <v>0</v>
      </c>
      <c r="BH119" s="141">
        <f t="shared" si="7"/>
        <v>0</v>
      </c>
      <c r="BI119" s="141">
        <f t="shared" si="8"/>
        <v>0</v>
      </c>
      <c r="BJ119" s="18" t="s">
        <v>30</v>
      </c>
      <c r="BK119" s="141">
        <f t="shared" si="9"/>
        <v>0</v>
      </c>
      <c r="BL119" s="18" t="s">
        <v>119</v>
      </c>
      <c r="BM119" s="18" t="s">
        <v>141</v>
      </c>
    </row>
    <row r="120" spans="2:65" s="1" customFormat="1" ht="16.5" customHeight="1">
      <c r="B120" s="132"/>
      <c r="C120" s="133">
        <v>8</v>
      </c>
      <c r="D120" s="133" t="s">
        <v>115</v>
      </c>
      <c r="E120" s="134" t="s">
        <v>142</v>
      </c>
      <c r="F120" s="282" t="s">
        <v>143</v>
      </c>
      <c r="G120" s="282"/>
      <c r="H120" s="282"/>
      <c r="I120" s="282"/>
      <c r="J120" s="135" t="s">
        <v>123</v>
      </c>
      <c r="K120" s="136">
        <v>10</v>
      </c>
      <c r="L120" s="283">
        <v>0</v>
      </c>
      <c r="M120" s="283"/>
      <c r="N120" s="283">
        <f t="shared" si="0"/>
        <v>0</v>
      </c>
      <c r="O120" s="283"/>
      <c r="P120" s="283"/>
      <c r="Q120" s="283"/>
      <c r="R120" s="137"/>
      <c r="T120" s="138" t="s">
        <v>5</v>
      </c>
      <c r="U120" s="40" t="s">
        <v>37</v>
      </c>
      <c r="V120" s="139">
        <v>1.0549999999999999</v>
      </c>
      <c r="W120" s="139">
        <f t="shared" si="1"/>
        <v>10.549999999999999</v>
      </c>
      <c r="X120" s="139">
        <v>0</v>
      </c>
      <c r="Y120" s="139">
        <f t="shared" si="2"/>
        <v>0</v>
      </c>
      <c r="Z120" s="139">
        <v>0</v>
      </c>
      <c r="AA120" s="140">
        <f t="shared" si="3"/>
        <v>0</v>
      </c>
      <c r="AR120" s="18" t="s">
        <v>119</v>
      </c>
      <c r="AT120" s="18" t="s">
        <v>115</v>
      </c>
      <c r="AU120" s="18" t="s">
        <v>87</v>
      </c>
      <c r="AY120" s="18" t="s">
        <v>114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8" t="s">
        <v>30</v>
      </c>
      <c r="BK120" s="141">
        <f t="shared" si="9"/>
        <v>0</v>
      </c>
      <c r="BL120" s="18" t="s">
        <v>119</v>
      </c>
      <c r="BM120" s="18" t="s">
        <v>144</v>
      </c>
    </row>
    <row r="121" spans="2:65" s="1" customFormat="1" ht="25.5" customHeight="1">
      <c r="B121" s="132"/>
      <c r="C121" s="142">
        <v>9</v>
      </c>
      <c r="D121" s="142" t="s">
        <v>130</v>
      </c>
      <c r="E121" s="143" t="s">
        <v>145</v>
      </c>
      <c r="F121" s="284" t="s">
        <v>146</v>
      </c>
      <c r="G121" s="284"/>
      <c r="H121" s="284"/>
      <c r="I121" s="284"/>
      <c r="J121" s="144" t="s">
        <v>123</v>
      </c>
      <c r="K121" s="145">
        <v>10</v>
      </c>
      <c r="L121" s="285">
        <v>0</v>
      </c>
      <c r="M121" s="285"/>
      <c r="N121" s="285">
        <f t="shared" si="0"/>
        <v>0</v>
      </c>
      <c r="O121" s="283"/>
      <c r="P121" s="283"/>
      <c r="Q121" s="283"/>
      <c r="R121" s="137"/>
      <c r="T121" s="138" t="s">
        <v>5</v>
      </c>
      <c r="U121" s="40" t="s">
        <v>37</v>
      </c>
      <c r="V121" s="139">
        <v>0</v>
      </c>
      <c r="W121" s="139">
        <f t="shared" si="1"/>
        <v>0</v>
      </c>
      <c r="X121" s="139">
        <v>7.5000000000000002E-4</v>
      </c>
      <c r="Y121" s="139">
        <f t="shared" si="2"/>
        <v>7.4999999999999997E-3</v>
      </c>
      <c r="Z121" s="139">
        <v>0</v>
      </c>
      <c r="AA121" s="140">
        <f t="shared" si="3"/>
        <v>0</v>
      </c>
      <c r="AR121" s="18" t="s">
        <v>132</v>
      </c>
      <c r="AT121" s="18" t="s">
        <v>130</v>
      </c>
      <c r="AU121" s="18" t="s">
        <v>87</v>
      </c>
      <c r="AY121" s="18" t="s">
        <v>114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8" t="s">
        <v>30</v>
      </c>
      <c r="BK121" s="141">
        <f t="shared" si="9"/>
        <v>0</v>
      </c>
      <c r="BL121" s="18" t="s">
        <v>119</v>
      </c>
      <c r="BM121" s="18" t="s">
        <v>147</v>
      </c>
    </row>
    <row r="122" spans="2:65" s="1" customFormat="1" ht="25.5" customHeight="1">
      <c r="B122" s="132"/>
      <c r="C122" s="133">
        <v>10</v>
      </c>
      <c r="D122" s="133" t="s">
        <v>115</v>
      </c>
      <c r="E122" s="134" t="s">
        <v>148</v>
      </c>
      <c r="F122" s="282" t="s">
        <v>149</v>
      </c>
      <c r="G122" s="282"/>
      <c r="H122" s="282"/>
      <c r="I122" s="282"/>
      <c r="J122" s="135" t="s">
        <v>123</v>
      </c>
      <c r="K122" s="136">
        <v>5</v>
      </c>
      <c r="L122" s="283">
        <v>0</v>
      </c>
      <c r="M122" s="283"/>
      <c r="N122" s="283">
        <f t="shared" si="0"/>
        <v>0</v>
      </c>
      <c r="O122" s="283"/>
      <c r="P122" s="283"/>
      <c r="Q122" s="283"/>
      <c r="R122" s="137"/>
      <c r="T122" s="138" t="s">
        <v>5</v>
      </c>
      <c r="U122" s="40" t="s">
        <v>37</v>
      </c>
      <c r="V122" s="139">
        <v>0.114</v>
      </c>
      <c r="W122" s="139">
        <f t="shared" si="1"/>
        <v>0.57000000000000006</v>
      </c>
      <c r="X122" s="139">
        <v>0</v>
      </c>
      <c r="Y122" s="139">
        <f t="shared" si="2"/>
        <v>0</v>
      </c>
      <c r="Z122" s="139">
        <v>2.4399999999999999E-3</v>
      </c>
      <c r="AA122" s="140">
        <f t="shared" si="3"/>
        <v>1.2199999999999999E-2</v>
      </c>
      <c r="AR122" s="18" t="s">
        <v>119</v>
      </c>
      <c r="AT122" s="18" t="s">
        <v>115</v>
      </c>
      <c r="AU122" s="18" t="s">
        <v>87</v>
      </c>
      <c r="AY122" s="18" t="s">
        <v>114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8" t="s">
        <v>30</v>
      </c>
      <c r="BK122" s="141">
        <f t="shared" si="9"/>
        <v>0</v>
      </c>
      <c r="BL122" s="18" t="s">
        <v>119</v>
      </c>
      <c r="BM122" s="18" t="s">
        <v>150</v>
      </c>
    </row>
    <row r="123" spans="2:65" s="1" customFormat="1" ht="25.5" customHeight="1">
      <c r="B123" s="132"/>
      <c r="C123" s="133">
        <v>11</v>
      </c>
      <c r="D123" s="133" t="s">
        <v>115</v>
      </c>
      <c r="E123" s="134" t="s">
        <v>151</v>
      </c>
      <c r="F123" s="282" t="s">
        <v>152</v>
      </c>
      <c r="G123" s="282"/>
      <c r="H123" s="282"/>
      <c r="I123" s="282"/>
      <c r="J123" s="135" t="s">
        <v>123</v>
      </c>
      <c r="K123" s="136">
        <v>6</v>
      </c>
      <c r="L123" s="283">
        <v>0</v>
      </c>
      <c r="M123" s="283"/>
      <c r="N123" s="283">
        <f t="shared" si="0"/>
        <v>0</v>
      </c>
      <c r="O123" s="283"/>
      <c r="P123" s="283"/>
      <c r="Q123" s="283"/>
      <c r="R123" s="137"/>
      <c r="T123" s="138" t="s">
        <v>5</v>
      </c>
      <c r="U123" s="40" t="s">
        <v>37</v>
      </c>
      <c r="V123" s="139">
        <v>0.41</v>
      </c>
      <c r="W123" s="139">
        <f t="shared" si="1"/>
        <v>2.46</v>
      </c>
      <c r="X123" s="139">
        <v>1.68005E-3</v>
      </c>
      <c r="Y123" s="139">
        <f t="shared" si="2"/>
        <v>1.00803E-2</v>
      </c>
      <c r="Z123" s="139">
        <v>0</v>
      </c>
      <c r="AA123" s="140">
        <f t="shared" si="3"/>
        <v>0</v>
      </c>
      <c r="AR123" s="18" t="s">
        <v>119</v>
      </c>
      <c r="AT123" s="18" t="s">
        <v>115</v>
      </c>
      <c r="AU123" s="18" t="s">
        <v>87</v>
      </c>
      <c r="AY123" s="18" t="s">
        <v>114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8" t="s">
        <v>30</v>
      </c>
      <c r="BK123" s="141">
        <f t="shared" si="9"/>
        <v>0</v>
      </c>
      <c r="BL123" s="18" t="s">
        <v>119</v>
      </c>
      <c r="BM123" s="18" t="s">
        <v>153</v>
      </c>
    </row>
    <row r="124" spans="2:65" s="1" customFormat="1" ht="25.5" customHeight="1">
      <c r="B124" s="132"/>
      <c r="C124" s="133">
        <v>12</v>
      </c>
      <c r="D124" s="133" t="s">
        <v>115</v>
      </c>
      <c r="E124" s="134" t="s">
        <v>154</v>
      </c>
      <c r="F124" s="282" t="s">
        <v>155</v>
      </c>
      <c r="G124" s="282"/>
      <c r="H124" s="282"/>
      <c r="I124" s="282"/>
      <c r="J124" s="135" t="s">
        <v>123</v>
      </c>
      <c r="K124" s="136">
        <v>1</v>
      </c>
      <c r="L124" s="283">
        <v>0</v>
      </c>
      <c r="M124" s="283"/>
      <c r="N124" s="283">
        <f t="shared" si="0"/>
        <v>0</v>
      </c>
      <c r="O124" s="283"/>
      <c r="P124" s="283"/>
      <c r="Q124" s="283"/>
      <c r="R124" s="137"/>
      <c r="T124" s="138" t="s">
        <v>5</v>
      </c>
      <c r="U124" s="40" t="s">
        <v>37</v>
      </c>
      <c r="V124" s="139">
        <v>0.42399999999999999</v>
      </c>
      <c r="W124" s="139">
        <f t="shared" si="1"/>
        <v>0.42399999999999999</v>
      </c>
      <c r="X124" s="139">
        <v>7.6004999999999996E-4</v>
      </c>
      <c r="Y124" s="139">
        <f t="shared" si="2"/>
        <v>7.6004999999999996E-4</v>
      </c>
      <c r="Z124" s="139">
        <v>0</v>
      </c>
      <c r="AA124" s="140">
        <f t="shared" si="3"/>
        <v>0</v>
      </c>
      <c r="AR124" s="18" t="s">
        <v>119</v>
      </c>
      <c r="AT124" s="18" t="s">
        <v>115</v>
      </c>
      <c r="AU124" s="18" t="s">
        <v>87</v>
      </c>
      <c r="AY124" s="18" t="s">
        <v>114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8" t="s">
        <v>30</v>
      </c>
      <c r="BK124" s="141">
        <f t="shared" si="9"/>
        <v>0</v>
      </c>
      <c r="BL124" s="18" t="s">
        <v>119</v>
      </c>
      <c r="BM124" s="18" t="s">
        <v>156</v>
      </c>
    </row>
    <row r="125" spans="2:65" s="1" customFormat="1" ht="38.25" customHeight="1">
      <c r="B125" s="132"/>
      <c r="C125" s="133">
        <v>13</v>
      </c>
      <c r="D125" s="133" t="s">
        <v>115</v>
      </c>
      <c r="E125" s="134" t="s">
        <v>157</v>
      </c>
      <c r="F125" s="282" t="s">
        <v>158</v>
      </c>
      <c r="G125" s="282"/>
      <c r="H125" s="282"/>
      <c r="I125" s="282"/>
      <c r="J125" s="135" t="s">
        <v>123</v>
      </c>
      <c r="K125" s="136">
        <v>1</v>
      </c>
      <c r="L125" s="283">
        <v>0</v>
      </c>
      <c r="M125" s="283"/>
      <c r="N125" s="283">
        <f t="shared" si="0"/>
        <v>0</v>
      </c>
      <c r="O125" s="283"/>
      <c r="P125" s="283"/>
      <c r="Q125" s="283"/>
      <c r="R125" s="137"/>
      <c r="T125" s="138" t="s">
        <v>5</v>
      </c>
      <c r="U125" s="40" t="s">
        <v>37</v>
      </c>
      <c r="V125" s="139">
        <v>0.41</v>
      </c>
      <c r="W125" s="139">
        <f t="shared" si="1"/>
        <v>0.41</v>
      </c>
      <c r="X125" s="139">
        <v>5.1300499999999997E-3</v>
      </c>
      <c r="Y125" s="139">
        <f t="shared" si="2"/>
        <v>5.1300499999999997E-3</v>
      </c>
      <c r="Z125" s="139">
        <v>0</v>
      </c>
      <c r="AA125" s="140">
        <f t="shared" si="3"/>
        <v>0</v>
      </c>
      <c r="AR125" s="18" t="s">
        <v>119</v>
      </c>
      <c r="AT125" s="18" t="s">
        <v>115</v>
      </c>
      <c r="AU125" s="18" t="s">
        <v>87</v>
      </c>
      <c r="AY125" s="18" t="s">
        <v>114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8" t="s">
        <v>30</v>
      </c>
      <c r="BK125" s="141">
        <f t="shared" si="9"/>
        <v>0</v>
      </c>
      <c r="BL125" s="18" t="s">
        <v>119</v>
      </c>
      <c r="BM125" s="18" t="s">
        <v>159</v>
      </c>
    </row>
    <row r="126" spans="2:65" s="1" customFormat="1" ht="25.5" customHeight="1">
      <c r="B126" s="132"/>
      <c r="C126" s="133">
        <v>14</v>
      </c>
      <c r="D126" s="133" t="s">
        <v>115</v>
      </c>
      <c r="E126" s="134" t="s">
        <v>160</v>
      </c>
      <c r="F126" s="282" t="s">
        <v>161</v>
      </c>
      <c r="G126" s="282"/>
      <c r="H126" s="282"/>
      <c r="I126" s="282"/>
      <c r="J126" s="135" t="s">
        <v>123</v>
      </c>
      <c r="K126" s="136">
        <v>1</v>
      </c>
      <c r="L126" s="283">
        <v>0</v>
      </c>
      <c r="M126" s="283"/>
      <c r="N126" s="283">
        <f t="shared" si="0"/>
        <v>0</v>
      </c>
      <c r="O126" s="283"/>
      <c r="P126" s="283"/>
      <c r="Q126" s="283"/>
      <c r="R126" s="137"/>
      <c r="T126" s="138" t="s">
        <v>5</v>
      </c>
      <c r="U126" s="40" t="s">
        <v>37</v>
      </c>
      <c r="V126" s="139">
        <v>0.41</v>
      </c>
      <c r="W126" s="139">
        <f t="shared" si="1"/>
        <v>0.41</v>
      </c>
      <c r="X126" s="139">
        <v>8.5004999999999998E-4</v>
      </c>
      <c r="Y126" s="139">
        <f t="shared" si="2"/>
        <v>8.5004999999999998E-4</v>
      </c>
      <c r="Z126" s="139">
        <v>0</v>
      </c>
      <c r="AA126" s="140">
        <f t="shared" si="3"/>
        <v>0</v>
      </c>
      <c r="AR126" s="18" t="s">
        <v>119</v>
      </c>
      <c r="AT126" s="18" t="s">
        <v>115</v>
      </c>
      <c r="AU126" s="18" t="s">
        <v>87</v>
      </c>
      <c r="AY126" s="18" t="s">
        <v>114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8" t="s">
        <v>30</v>
      </c>
      <c r="BK126" s="141">
        <f t="shared" si="9"/>
        <v>0</v>
      </c>
      <c r="BL126" s="18" t="s">
        <v>119</v>
      </c>
      <c r="BM126" s="18" t="s">
        <v>162</v>
      </c>
    </row>
    <row r="127" spans="2:65" s="1" customFormat="1" ht="16.5" customHeight="1">
      <c r="B127" s="132"/>
      <c r="C127" s="133">
        <v>15</v>
      </c>
      <c r="D127" s="133" t="s">
        <v>115</v>
      </c>
      <c r="E127" s="134" t="s">
        <v>163</v>
      </c>
      <c r="F127" s="282" t="s">
        <v>164</v>
      </c>
      <c r="G127" s="282"/>
      <c r="H127" s="282"/>
      <c r="I127" s="282"/>
      <c r="J127" s="135" t="s">
        <v>123</v>
      </c>
      <c r="K127" s="136">
        <v>2</v>
      </c>
      <c r="L127" s="283">
        <v>0</v>
      </c>
      <c r="M127" s="283"/>
      <c r="N127" s="283">
        <f t="shared" si="0"/>
        <v>0</v>
      </c>
      <c r="O127" s="283"/>
      <c r="P127" s="283"/>
      <c r="Q127" s="283"/>
      <c r="R127" s="137"/>
      <c r="T127" s="138" t="s">
        <v>5</v>
      </c>
      <c r="U127" s="40" t="s">
        <v>37</v>
      </c>
      <c r="V127" s="139">
        <v>0.49199999999999999</v>
      </c>
      <c r="W127" s="139">
        <f t="shared" si="1"/>
        <v>0.98399999999999999</v>
      </c>
      <c r="X127" s="139">
        <v>1.5299999999999999E-3</v>
      </c>
      <c r="Y127" s="139">
        <f t="shared" si="2"/>
        <v>3.0599999999999998E-3</v>
      </c>
      <c r="Z127" s="139">
        <v>0</v>
      </c>
      <c r="AA127" s="140">
        <f t="shared" si="3"/>
        <v>0</v>
      </c>
      <c r="AR127" s="18" t="s">
        <v>119</v>
      </c>
      <c r="AT127" s="18" t="s">
        <v>115</v>
      </c>
      <c r="AU127" s="18" t="s">
        <v>87</v>
      </c>
      <c r="AY127" s="18" t="s">
        <v>114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8" t="s">
        <v>30</v>
      </c>
      <c r="BK127" s="141">
        <f t="shared" si="9"/>
        <v>0</v>
      </c>
      <c r="BL127" s="18" t="s">
        <v>119</v>
      </c>
      <c r="BM127" s="18" t="s">
        <v>165</v>
      </c>
    </row>
    <row r="128" spans="2:65" s="1" customFormat="1" ht="25.5" customHeight="1">
      <c r="B128" s="132"/>
      <c r="C128" s="133">
        <v>16</v>
      </c>
      <c r="D128" s="133" t="s">
        <v>115</v>
      </c>
      <c r="E128" s="134" t="s">
        <v>166</v>
      </c>
      <c r="F128" s="282" t="s">
        <v>167</v>
      </c>
      <c r="G128" s="282"/>
      <c r="H128" s="282"/>
      <c r="I128" s="282"/>
      <c r="J128" s="135" t="s">
        <v>118</v>
      </c>
      <c r="K128" s="136">
        <v>15</v>
      </c>
      <c r="L128" s="283">
        <v>0</v>
      </c>
      <c r="M128" s="283"/>
      <c r="N128" s="283">
        <f t="shared" si="0"/>
        <v>0</v>
      </c>
      <c r="O128" s="283"/>
      <c r="P128" s="283"/>
      <c r="Q128" s="283"/>
      <c r="R128" s="137"/>
      <c r="T128" s="138" t="s">
        <v>5</v>
      </c>
      <c r="U128" s="40" t="s">
        <v>37</v>
      </c>
      <c r="V128" s="139">
        <v>0.13600000000000001</v>
      </c>
      <c r="W128" s="139">
        <f t="shared" si="1"/>
        <v>2.04</v>
      </c>
      <c r="X128" s="139">
        <v>3.48988E-4</v>
      </c>
      <c r="Y128" s="139">
        <f t="shared" si="2"/>
        <v>5.2348200000000003E-3</v>
      </c>
      <c r="Z128" s="139">
        <v>0</v>
      </c>
      <c r="AA128" s="140">
        <f t="shared" si="3"/>
        <v>0</v>
      </c>
      <c r="AR128" s="18" t="s">
        <v>119</v>
      </c>
      <c r="AT128" s="18" t="s">
        <v>115</v>
      </c>
      <c r="AU128" s="18" t="s">
        <v>87</v>
      </c>
      <c r="AY128" s="18" t="s">
        <v>114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8" t="s">
        <v>30</v>
      </c>
      <c r="BK128" s="141">
        <f t="shared" si="9"/>
        <v>0</v>
      </c>
      <c r="BL128" s="18" t="s">
        <v>119</v>
      </c>
      <c r="BM128" s="18" t="s">
        <v>168</v>
      </c>
    </row>
    <row r="129" spans="2:65" s="1" customFormat="1" ht="25.5" customHeight="1">
      <c r="B129" s="132"/>
      <c r="C129" s="133">
        <v>17</v>
      </c>
      <c r="D129" s="133" t="s">
        <v>115</v>
      </c>
      <c r="E129" s="134" t="s">
        <v>169</v>
      </c>
      <c r="F129" s="282" t="s">
        <v>170</v>
      </c>
      <c r="G129" s="282"/>
      <c r="H129" s="282"/>
      <c r="I129" s="282"/>
      <c r="J129" s="135" t="s">
        <v>118</v>
      </c>
      <c r="K129" s="136">
        <v>15</v>
      </c>
      <c r="L129" s="283">
        <v>0</v>
      </c>
      <c r="M129" s="283"/>
      <c r="N129" s="283">
        <f t="shared" si="0"/>
        <v>0</v>
      </c>
      <c r="O129" s="283"/>
      <c r="P129" s="283"/>
      <c r="Q129" s="283"/>
      <c r="R129" s="137"/>
      <c r="T129" s="138" t="s">
        <v>5</v>
      </c>
      <c r="U129" s="40" t="s">
        <v>37</v>
      </c>
      <c r="V129" s="139">
        <v>0.15</v>
      </c>
      <c r="W129" s="139">
        <f t="shared" si="1"/>
        <v>2.25</v>
      </c>
      <c r="X129" s="139">
        <v>1.0000000000000001E-5</v>
      </c>
      <c r="Y129" s="139">
        <f t="shared" si="2"/>
        <v>1.5000000000000001E-4</v>
      </c>
      <c r="Z129" s="139">
        <v>0</v>
      </c>
      <c r="AA129" s="140">
        <f t="shared" si="3"/>
        <v>0</v>
      </c>
      <c r="AR129" s="18" t="s">
        <v>119</v>
      </c>
      <c r="AT129" s="18" t="s">
        <v>115</v>
      </c>
      <c r="AU129" s="18" t="s">
        <v>87</v>
      </c>
      <c r="AY129" s="18" t="s">
        <v>114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8" t="s">
        <v>30</v>
      </c>
      <c r="BK129" s="141">
        <f t="shared" si="9"/>
        <v>0</v>
      </c>
      <c r="BL129" s="18" t="s">
        <v>119</v>
      </c>
      <c r="BM129" s="18" t="s">
        <v>171</v>
      </c>
    </row>
    <row r="130" spans="2:65" s="1" customFormat="1" ht="25.5" customHeight="1">
      <c r="B130" s="132"/>
      <c r="C130" s="133">
        <v>18</v>
      </c>
      <c r="D130" s="133" t="s">
        <v>115</v>
      </c>
      <c r="E130" s="134" t="s">
        <v>172</v>
      </c>
      <c r="F130" s="282" t="s">
        <v>173</v>
      </c>
      <c r="G130" s="282"/>
      <c r="H130" s="282"/>
      <c r="I130" s="282"/>
      <c r="J130" s="135" t="s">
        <v>174</v>
      </c>
      <c r="K130" s="136">
        <v>9.4E-2</v>
      </c>
      <c r="L130" s="283">
        <v>0</v>
      </c>
      <c r="M130" s="283"/>
      <c r="N130" s="283">
        <f t="shared" si="0"/>
        <v>0</v>
      </c>
      <c r="O130" s="283"/>
      <c r="P130" s="283"/>
      <c r="Q130" s="283"/>
      <c r="R130" s="137"/>
      <c r="T130" s="138" t="s">
        <v>5</v>
      </c>
      <c r="U130" s="40" t="s">
        <v>37</v>
      </c>
      <c r="V130" s="139">
        <v>1.327</v>
      </c>
      <c r="W130" s="139">
        <f t="shared" si="1"/>
        <v>0.124738</v>
      </c>
      <c r="X130" s="139">
        <v>0</v>
      </c>
      <c r="Y130" s="139">
        <f t="shared" si="2"/>
        <v>0</v>
      </c>
      <c r="Z130" s="139">
        <v>0</v>
      </c>
      <c r="AA130" s="140">
        <f t="shared" si="3"/>
        <v>0</v>
      </c>
      <c r="AR130" s="18" t="s">
        <v>119</v>
      </c>
      <c r="AT130" s="18" t="s">
        <v>115</v>
      </c>
      <c r="AU130" s="18" t="s">
        <v>87</v>
      </c>
      <c r="AY130" s="18" t="s">
        <v>114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8" t="s">
        <v>30</v>
      </c>
      <c r="BK130" s="141">
        <f t="shared" si="9"/>
        <v>0</v>
      </c>
      <c r="BL130" s="18" t="s">
        <v>119</v>
      </c>
      <c r="BM130" s="18" t="s">
        <v>175</v>
      </c>
    </row>
    <row r="131" spans="2:65" s="9" customFormat="1" ht="29.9" customHeight="1">
      <c r="B131" s="121"/>
      <c r="C131" s="122"/>
      <c r="D131" s="131" t="s">
        <v>98</v>
      </c>
      <c r="E131" s="131"/>
      <c r="F131" s="131"/>
      <c r="G131" s="131"/>
      <c r="H131" s="131"/>
      <c r="I131" s="131"/>
      <c r="J131" s="131"/>
      <c r="K131" s="131"/>
      <c r="L131" s="131"/>
      <c r="M131" s="131"/>
      <c r="N131" s="258">
        <f>BK131</f>
        <v>0</v>
      </c>
      <c r="O131" s="259"/>
      <c r="P131" s="259"/>
      <c r="Q131" s="259"/>
      <c r="R131" s="124"/>
      <c r="T131" s="125"/>
      <c r="U131" s="122"/>
      <c r="V131" s="122"/>
      <c r="W131" s="126">
        <f>SUM(W132:W141)</f>
        <v>9.0705549999999988</v>
      </c>
      <c r="X131" s="122"/>
      <c r="Y131" s="126">
        <f>SUM(Y132:Y141)</f>
        <v>0.22148690000000001</v>
      </c>
      <c r="Z131" s="122"/>
      <c r="AA131" s="127">
        <f>SUM(AA132:AA141)</f>
        <v>0.59499999999999997</v>
      </c>
      <c r="AR131" s="128" t="s">
        <v>87</v>
      </c>
      <c r="AT131" s="129" t="s">
        <v>71</v>
      </c>
      <c r="AU131" s="129" t="s">
        <v>30</v>
      </c>
      <c r="AY131" s="128" t="s">
        <v>114</v>
      </c>
      <c r="BK131" s="130">
        <f>SUM(BK132:BK141)</f>
        <v>0</v>
      </c>
    </row>
    <row r="132" spans="2:65" s="1" customFormat="1" ht="25.5" customHeight="1">
      <c r="B132" s="132"/>
      <c r="C132" s="133">
        <v>19</v>
      </c>
      <c r="D132" s="133" t="s">
        <v>115</v>
      </c>
      <c r="E132" s="134" t="s">
        <v>176</v>
      </c>
      <c r="F132" s="282" t="s">
        <v>177</v>
      </c>
      <c r="G132" s="282"/>
      <c r="H132" s="282"/>
      <c r="I132" s="282"/>
      <c r="J132" s="135" t="s">
        <v>178</v>
      </c>
      <c r="K132" s="136">
        <v>1</v>
      </c>
      <c r="L132" s="283">
        <v>0</v>
      </c>
      <c r="M132" s="283"/>
      <c r="N132" s="283">
        <f t="shared" ref="N132:N136" si="10">ROUND(L132*K132,2)</f>
        <v>0</v>
      </c>
      <c r="O132" s="283"/>
      <c r="P132" s="283"/>
      <c r="Q132" s="283"/>
      <c r="R132" s="137"/>
      <c r="T132" s="138" t="s">
        <v>5</v>
      </c>
      <c r="U132" s="40" t="s">
        <v>37</v>
      </c>
      <c r="V132" s="139">
        <v>1.7050000000000001</v>
      </c>
      <c r="W132" s="139">
        <f t="shared" ref="W132:W136" si="11">V132*K132</f>
        <v>1.7050000000000001</v>
      </c>
      <c r="X132" s="139">
        <v>0</v>
      </c>
      <c r="Y132" s="139">
        <f t="shared" ref="Y132:Y136" si="12">X132*K132</f>
        <v>0</v>
      </c>
      <c r="Z132" s="139">
        <v>0.59499999999999997</v>
      </c>
      <c r="AA132" s="140">
        <f t="shared" ref="AA132:AA136" si="13">Z132*K132</f>
        <v>0.59499999999999997</v>
      </c>
      <c r="AR132" s="18" t="s">
        <v>119</v>
      </c>
      <c r="AT132" s="18" t="s">
        <v>115</v>
      </c>
      <c r="AU132" s="18" t="s">
        <v>87</v>
      </c>
      <c r="AY132" s="18" t="s">
        <v>114</v>
      </c>
      <c r="BE132" s="141">
        <f t="shared" ref="BE132:BE136" si="14">IF(U132="základní",N132,0)</f>
        <v>0</v>
      </c>
      <c r="BF132" s="141">
        <f t="shared" ref="BF132:BF136" si="15">IF(U132="snížená",N132,0)</f>
        <v>0</v>
      </c>
      <c r="BG132" s="141">
        <f t="shared" ref="BG132:BG136" si="16">IF(U132="zákl. přenesená",N132,0)</f>
        <v>0</v>
      </c>
      <c r="BH132" s="141">
        <f t="shared" ref="BH132:BH136" si="17">IF(U132="sníž. přenesená",N132,0)</f>
        <v>0</v>
      </c>
      <c r="BI132" s="141">
        <f t="shared" ref="BI132:BI136" si="18">IF(U132="nulová",N132,0)</f>
        <v>0</v>
      </c>
      <c r="BJ132" s="18" t="s">
        <v>30</v>
      </c>
      <c r="BK132" s="141">
        <f t="shared" ref="BK132:BK136" si="19">ROUND(L132*K132,2)</f>
        <v>0</v>
      </c>
      <c r="BL132" s="18" t="s">
        <v>119</v>
      </c>
      <c r="BM132" s="18" t="s">
        <v>179</v>
      </c>
    </row>
    <row r="133" spans="2:65" s="1" customFormat="1" ht="25.5" customHeight="1">
      <c r="B133" s="132"/>
      <c r="C133" s="133">
        <v>20</v>
      </c>
      <c r="D133" s="133" t="s">
        <v>115</v>
      </c>
      <c r="E133" s="134" t="s">
        <v>180</v>
      </c>
      <c r="F133" s="282" t="s">
        <v>181</v>
      </c>
      <c r="G133" s="282"/>
      <c r="H133" s="282"/>
      <c r="I133" s="282"/>
      <c r="J133" s="135" t="s">
        <v>123</v>
      </c>
      <c r="K133" s="136">
        <v>1</v>
      </c>
      <c r="L133" s="283">
        <v>0</v>
      </c>
      <c r="M133" s="283"/>
      <c r="N133" s="283">
        <f t="shared" si="10"/>
        <v>0</v>
      </c>
      <c r="O133" s="283"/>
      <c r="P133" s="283"/>
      <c r="Q133" s="283"/>
      <c r="R133" s="137"/>
      <c r="T133" s="138" t="s">
        <v>5</v>
      </c>
      <c r="U133" s="40" t="s">
        <v>37</v>
      </c>
      <c r="V133" s="139">
        <v>3.1160000000000001</v>
      </c>
      <c r="W133" s="139">
        <f t="shared" si="11"/>
        <v>3.1160000000000001</v>
      </c>
      <c r="X133" s="139">
        <v>2.6469000000000002E-3</v>
      </c>
      <c r="Y133" s="139">
        <f t="shared" si="12"/>
        <v>2.6469000000000002E-3</v>
      </c>
      <c r="Z133" s="139">
        <v>0</v>
      </c>
      <c r="AA133" s="140">
        <f t="shared" si="13"/>
        <v>0</v>
      </c>
      <c r="AR133" s="18" t="s">
        <v>119</v>
      </c>
      <c r="AT133" s="18" t="s">
        <v>115</v>
      </c>
      <c r="AU133" s="18" t="s">
        <v>87</v>
      </c>
      <c r="AY133" s="18" t="s">
        <v>114</v>
      </c>
      <c r="BE133" s="141">
        <f t="shared" si="14"/>
        <v>0</v>
      </c>
      <c r="BF133" s="141">
        <f t="shared" si="15"/>
        <v>0</v>
      </c>
      <c r="BG133" s="141">
        <f t="shared" si="16"/>
        <v>0</v>
      </c>
      <c r="BH133" s="141">
        <f t="shared" si="17"/>
        <v>0</v>
      </c>
      <c r="BI133" s="141">
        <f t="shared" si="18"/>
        <v>0</v>
      </c>
      <c r="BJ133" s="18" t="s">
        <v>30</v>
      </c>
      <c r="BK133" s="141">
        <f t="shared" si="19"/>
        <v>0</v>
      </c>
      <c r="BL133" s="18" t="s">
        <v>119</v>
      </c>
      <c r="BM133" s="18" t="s">
        <v>182</v>
      </c>
    </row>
    <row r="134" spans="2:65" s="1" customFormat="1" ht="25.5" customHeight="1">
      <c r="B134" s="132"/>
      <c r="C134" s="142">
        <v>21</v>
      </c>
      <c r="D134" s="142" t="s">
        <v>130</v>
      </c>
      <c r="E134" s="143" t="s">
        <v>183</v>
      </c>
      <c r="F134" s="284" t="s">
        <v>184</v>
      </c>
      <c r="G134" s="284"/>
      <c r="H134" s="284"/>
      <c r="I134" s="284"/>
      <c r="J134" s="144" t="s">
        <v>123</v>
      </c>
      <c r="K134" s="145">
        <v>1</v>
      </c>
      <c r="L134" s="285">
        <v>0</v>
      </c>
      <c r="M134" s="285"/>
      <c r="N134" s="285">
        <f t="shared" si="10"/>
        <v>0</v>
      </c>
      <c r="O134" s="283"/>
      <c r="P134" s="283"/>
      <c r="Q134" s="283"/>
      <c r="R134" s="137"/>
      <c r="T134" s="138" t="s">
        <v>5</v>
      </c>
      <c r="U134" s="40" t="s">
        <v>37</v>
      </c>
      <c r="V134" s="139">
        <v>0</v>
      </c>
      <c r="W134" s="139">
        <f t="shared" si="11"/>
        <v>0</v>
      </c>
      <c r="X134" s="139">
        <v>0.218</v>
      </c>
      <c r="Y134" s="139">
        <f t="shared" si="12"/>
        <v>0.218</v>
      </c>
      <c r="Z134" s="139">
        <v>0</v>
      </c>
      <c r="AA134" s="140">
        <f t="shared" si="13"/>
        <v>0</v>
      </c>
      <c r="AR134" s="18" t="s">
        <v>132</v>
      </c>
      <c r="AT134" s="18" t="s">
        <v>130</v>
      </c>
      <c r="AU134" s="18" t="s">
        <v>87</v>
      </c>
      <c r="AY134" s="18" t="s">
        <v>114</v>
      </c>
      <c r="BE134" s="141">
        <f t="shared" si="14"/>
        <v>0</v>
      </c>
      <c r="BF134" s="141">
        <f t="shared" si="15"/>
        <v>0</v>
      </c>
      <c r="BG134" s="141">
        <f t="shared" si="16"/>
        <v>0</v>
      </c>
      <c r="BH134" s="141">
        <f t="shared" si="17"/>
        <v>0</v>
      </c>
      <c r="BI134" s="141">
        <f t="shared" si="18"/>
        <v>0</v>
      </c>
      <c r="BJ134" s="18" t="s">
        <v>30</v>
      </c>
      <c r="BK134" s="141">
        <f t="shared" si="19"/>
        <v>0</v>
      </c>
      <c r="BL134" s="18" t="s">
        <v>119</v>
      </c>
      <c r="BM134" s="18" t="s">
        <v>185</v>
      </c>
    </row>
    <row r="135" spans="2:65" s="1" customFormat="1" ht="25.5" customHeight="1">
      <c r="B135" s="132"/>
      <c r="C135" s="142">
        <v>22</v>
      </c>
      <c r="D135" s="142" t="s">
        <v>130</v>
      </c>
      <c r="E135" s="143" t="s">
        <v>186</v>
      </c>
      <c r="F135" s="284" t="s">
        <v>187</v>
      </c>
      <c r="G135" s="284"/>
      <c r="H135" s="284"/>
      <c r="I135" s="284"/>
      <c r="J135" s="144" t="s">
        <v>123</v>
      </c>
      <c r="K135" s="145">
        <v>1</v>
      </c>
      <c r="L135" s="285">
        <v>0</v>
      </c>
      <c r="M135" s="285"/>
      <c r="N135" s="285">
        <f t="shared" si="10"/>
        <v>0</v>
      </c>
      <c r="O135" s="283"/>
      <c r="P135" s="283"/>
      <c r="Q135" s="283"/>
      <c r="R135" s="137"/>
      <c r="T135" s="138" t="s">
        <v>5</v>
      </c>
      <c r="U135" s="40" t="s">
        <v>37</v>
      </c>
      <c r="V135" s="139">
        <v>0</v>
      </c>
      <c r="W135" s="139">
        <f t="shared" si="11"/>
        <v>0</v>
      </c>
      <c r="X135" s="139">
        <v>8.4000000000000003E-4</v>
      </c>
      <c r="Y135" s="139">
        <f t="shared" si="12"/>
        <v>8.4000000000000003E-4</v>
      </c>
      <c r="Z135" s="139">
        <v>0</v>
      </c>
      <c r="AA135" s="140">
        <f t="shared" si="13"/>
        <v>0</v>
      </c>
      <c r="AR135" s="18" t="s">
        <v>132</v>
      </c>
      <c r="AT135" s="18" t="s">
        <v>130</v>
      </c>
      <c r="AU135" s="18" t="s">
        <v>87</v>
      </c>
      <c r="AY135" s="18" t="s">
        <v>114</v>
      </c>
      <c r="BE135" s="141">
        <f t="shared" si="14"/>
        <v>0</v>
      </c>
      <c r="BF135" s="141">
        <f t="shared" si="15"/>
        <v>0</v>
      </c>
      <c r="BG135" s="141">
        <f t="shared" si="16"/>
        <v>0</v>
      </c>
      <c r="BH135" s="141">
        <f t="shared" si="17"/>
        <v>0</v>
      </c>
      <c r="BI135" s="141">
        <f t="shared" si="18"/>
        <v>0</v>
      </c>
      <c r="BJ135" s="18" t="s">
        <v>30</v>
      </c>
      <c r="BK135" s="141">
        <f t="shared" si="19"/>
        <v>0</v>
      </c>
      <c r="BL135" s="18" t="s">
        <v>119</v>
      </c>
      <c r="BM135" s="18" t="s">
        <v>188</v>
      </c>
    </row>
    <row r="136" spans="2:65" s="1" customFormat="1" ht="38.25" customHeight="1">
      <c r="B136" s="132"/>
      <c r="C136" s="133">
        <v>23</v>
      </c>
      <c r="D136" s="133" t="s">
        <v>115</v>
      </c>
      <c r="E136" s="134" t="s">
        <v>189</v>
      </c>
      <c r="F136" s="282" t="s">
        <v>190</v>
      </c>
      <c r="G136" s="282"/>
      <c r="H136" s="282"/>
      <c r="I136" s="282"/>
      <c r="J136" s="135" t="s">
        <v>174</v>
      </c>
      <c r="K136" s="136">
        <v>0.59499999999999997</v>
      </c>
      <c r="L136" s="283">
        <v>0</v>
      </c>
      <c r="M136" s="283"/>
      <c r="N136" s="283">
        <f t="shared" si="10"/>
        <v>0</v>
      </c>
      <c r="O136" s="283"/>
      <c r="P136" s="283"/>
      <c r="Q136" s="283"/>
      <c r="R136" s="137"/>
      <c r="T136" s="138" t="s">
        <v>5</v>
      </c>
      <c r="U136" s="40" t="s">
        <v>37</v>
      </c>
      <c r="V136" s="139">
        <v>3.169</v>
      </c>
      <c r="W136" s="139">
        <f t="shared" si="11"/>
        <v>1.8855549999999999</v>
      </c>
      <c r="X136" s="139">
        <v>0</v>
      </c>
      <c r="Y136" s="139">
        <f t="shared" si="12"/>
        <v>0</v>
      </c>
      <c r="Z136" s="139">
        <v>0</v>
      </c>
      <c r="AA136" s="140">
        <f t="shared" si="13"/>
        <v>0</v>
      </c>
      <c r="AR136" s="18" t="s">
        <v>119</v>
      </c>
      <c r="AT136" s="18" t="s">
        <v>115</v>
      </c>
      <c r="AU136" s="18" t="s">
        <v>87</v>
      </c>
      <c r="AY136" s="18" t="s">
        <v>114</v>
      </c>
      <c r="BE136" s="141">
        <f t="shared" si="14"/>
        <v>0</v>
      </c>
      <c r="BF136" s="141">
        <f t="shared" si="15"/>
        <v>0</v>
      </c>
      <c r="BG136" s="141">
        <f t="shared" si="16"/>
        <v>0</v>
      </c>
      <c r="BH136" s="141">
        <f t="shared" si="17"/>
        <v>0</v>
      </c>
      <c r="BI136" s="141">
        <f t="shared" si="18"/>
        <v>0</v>
      </c>
      <c r="BJ136" s="18" t="s">
        <v>30</v>
      </c>
      <c r="BK136" s="141">
        <f t="shared" si="19"/>
        <v>0</v>
      </c>
      <c r="BL136" s="18" t="s">
        <v>119</v>
      </c>
      <c r="BM136" s="18" t="s">
        <v>191</v>
      </c>
    </row>
    <row r="137" spans="2:65" s="1" customFormat="1" ht="38.25" customHeight="1">
      <c r="B137" s="132"/>
      <c r="C137" s="133">
        <v>24</v>
      </c>
      <c r="D137" s="133" t="s">
        <v>115</v>
      </c>
      <c r="E137" s="134" t="s">
        <v>192</v>
      </c>
      <c r="F137" s="282" t="s">
        <v>193</v>
      </c>
      <c r="G137" s="282"/>
      <c r="H137" s="282"/>
      <c r="I137" s="282"/>
      <c r="J137" s="135" t="s">
        <v>174</v>
      </c>
      <c r="K137" s="136">
        <v>0.222</v>
      </c>
      <c r="L137" s="283">
        <v>0</v>
      </c>
      <c r="M137" s="283"/>
      <c r="N137" s="283">
        <f>ROUND(L137*K137,2)</f>
        <v>0</v>
      </c>
      <c r="O137" s="283"/>
      <c r="P137" s="283"/>
      <c r="Q137" s="283"/>
      <c r="R137" s="137"/>
      <c r="T137" s="138"/>
      <c r="U137" s="40"/>
      <c r="V137" s="139"/>
      <c r="W137" s="139"/>
      <c r="X137" s="139"/>
      <c r="Y137" s="139"/>
      <c r="Z137" s="139"/>
      <c r="AA137" s="140"/>
      <c r="AR137" s="18"/>
      <c r="AT137" s="18"/>
      <c r="AU137" s="18"/>
      <c r="AY137" s="18"/>
      <c r="BE137" s="141"/>
      <c r="BF137" s="141"/>
      <c r="BG137" s="141"/>
      <c r="BH137" s="141"/>
      <c r="BI137" s="141"/>
      <c r="BJ137" s="18"/>
      <c r="BK137" s="141"/>
      <c r="BL137" s="18"/>
      <c r="BM137" s="18"/>
    </row>
    <row r="138" spans="2:65" s="1" customFormat="1" ht="38.25" customHeight="1">
      <c r="B138" s="132"/>
      <c r="C138" s="133">
        <v>25</v>
      </c>
      <c r="D138" s="133"/>
      <c r="E138" s="134"/>
      <c r="F138" s="288" t="s">
        <v>200</v>
      </c>
      <c r="G138" s="282"/>
      <c r="H138" s="282"/>
      <c r="I138" s="282"/>
      <c r="J138" s="149" t="s">
        <v>199</v>
      </c>
      <c r="K138" s="136">
        <v>1</v>
      </c>
      <c r="L138" s="283">
        <v>0</v>
      </c>
      <c r="M138" s="283"/>
      <c r="N138" s="283">
        <f>ROUND(L138*K138,2)</f>
        <v>0</v>
      </c>
      <c r="O138" s="283"/>
      <c r="P138" s="283"/>
      <c r="Q138" s="283"/>
      <c r="R138" s="137"/>
      <c r="T138" s="138"/>
      <c r="U138" s="40"/>
      <c r="V138" s="139"/>
      <c r="W138" s="139"/>
      <c r="X138" s="139"/>
      <c r="Y138" s="139"/>
      <c r="Z138" s="139"/>
      <c r="AA138" s="140"/>
      <c r="AR138" s="18"/>
      <c r="AT138" s="18"/>
      <c r="AU138" s="18"/>
      <c r="AY138" s="18"/>
      <c r="BE138" s="141"/>
      <c r="BF138" s="141"/>
      <c r="BG138" s="141"/>
      <c r="BH138" s="141"/>
      <c r="BI138" s="141"/>
      <c r="BJ138" s="18"/>
      <c r="BK138" s="141"/>
      <c r="BL138" s="18"/>
      <c r="BM138" s="18"/>
    </row>
    <row r="139" spans="2:65" s="1" customFormat="1" ht="38.25" customHeight="1">
      <c r="B139" s="132"/>
      <c r="C139" s="122"/>
      <c r="D139" s="131" t="s">
        <v>197</v>
      </c>
      <c r="E139" s="131"/>
      <c r="F139" s="131"/>
      <c r="G139" s="131"/>
      <c r="H139" s="131"/>
      <c r="I139" s="131"/>
      <c r="J139" s="131"/>
      <c r="K139" s="131"/>
      <c r="L139" s="131"/>
      <c r="M139" s="131"/>
      <c r="N139" s="258">
        <f>N140</f>
        <v>0</v>
      </c>
      <c r="O139" s="259"/>
      <c r="P139" s="259"/>
      <c r="Q139" s="259"/>
      <c r="R139" s="137"/>
      <c r="T139" s="138"/>
      <c r="U139" s="40"/>
      <c r="V139" s="139"/>
      <c r="W139" s="139"/>
      <c r="X139" s="139"/>
      <c r="Y139" s="139"/>
      <c r="Z139" s="139"/>
      <c r="AA139" s="140"/>
      <c r="AR139" s="18"/>
      <c r="AT139" s="18"/>
      <c r="AU139" s="18"/>
      <c r="AY139" s="18"/>
      <c r="BE139" s="141"/>
      <c r="BF139" s="141"/>
      <c r="BG139" s="141"/>
      <c r="BH139" s="141"/>
      <c r="BI139" s="141"/>
      <c r="BJ139" s="18"/>
      <c r="BK139" s="141"/>
      <c r="BL139" s="18"/>
      <c r="BM139" s="18"/>
    </row>
    <row r="140" spans="2:65" s="1" customFormat="1" ht="38.25" customHeight="1">
      <c r="B140" s="132"/>
      <c r="C140" s="133">
        <v>26</v>
      </c>
      <c r="D140" s="133"/>
      <c r="E140" s="134"/>
      <c r="F140" s="260" t="s">
        <v>198</v>
      </c>
      <c r="G140" s="261"/>
      <c r="H140" s="261"/>
      <c r="I140" s="262"/>
      <c r="J140" s="149" t="s">
        <v>199</v>
      </c>
      <c r="K140" s="136">
        <v>1</v>
      </c>
      <c r="L140" s="263">
        <v>0</v>
      </c>
      <c r="M140" s="264"/>
      <c r="N140" s="265">
        <f>L140*K140</f>
        <v>0</v>
      </c>
      <c r="O140" s="266"/>
      <c r="P140" s="266"/>
      <c r="Q140" s="267"/>
      <c r="R140" s="137"/>
      <c r="T140" s="138"/>
      <c r="U140" s="40"/>
      <c r="V140" s="139"/>
      <c r="W140" s="139"/>
      <c r="X140" s="139"/>
      <c r="Y140" s="139"/>
      <c r="Z140" s="139"/>
      <c r="AA140" s="140"/>
      <c r="AR140" s="18"/>
      <c r="AT140" s="18"/>
      <c r="AU140" s="18"/>
      <c r="AY140" s="18"/>
      <c r="BE140" s="141"/>
      <c r="BF140" s="141"/>
      <c r="BG140" s="141"/>
      <c r="BH140" s="141"/>
      <c r="BI140" s="141"/>
      <c r="BJ140" s="18"/>
      <c r="BK140" s="141"/>
      <c r="BL140" s="18"/>
      <c r="BM140" s="18"/>
    </row>
    <row r="141" spans="2:65" s="1" customFormat="1" ht="25.5" customHeight="1">
      <c r="B141" s="132"/>
      <c r="R141" s="137"/>
      <c r="T141" s="138" t="s">
        <v>5</v>
      </c>
      <c r="U141" s="146" t="s">
        <v>37</v>
      </c>
      <c r="V141" s="147">
        <v>2.3639999999999999</v>
      </c>
      <c r="W141" s="147">
        <f>V141*K138</f>
        <v>2.3639999999999999</v>
      </c>
      <c r="X141" s="147">
        <v>0</v>
      </c>
      <c r="Y141" s="147">
        <f>X141*K138</f>
        <v>0</v>
      </c>
      <c r="Z141" s="147">
        <v>0</v>
      </c>
      <c r="AA141" s="148">
        <f>Z141*K138</f>
        <v>0</v>
      </c>
      <c r="AR141" s="18" t="s">
        <v>119</v>
      </c>
      <c r="AT141" s="18" t="s">
        <v>115</v>
      </c>
      <c r="AU141" s="18" t="s">
        <v>87</v>
      </c>
      <c r="AY141" s="18" t="s">
        <v>114</v>
      </c>
      <c r="BE141" s="141">
        <f>IF(U141="základní",N138,0)</f>
        <v>0</v>
      </c>
      <c r="BF141" s="141">
        <f>IF(U141="snížená",N138,0)</f>
        <v>0</v>
      </c>
      <c r="BG141" s="141">
        <f>IF(U141="zákl. přenesená",N138,0)</f>
        <v>0</v>
      </c>
      <c r="BH141" s="141">
        <f>IF(U141="sníž. přenesená",N138,0)</f>
        <v>0</v>
      </c>
      <c r="BI141" s="141">
        <f>IF(U141="nulová",N138,0)</f>
        <v>0</v>
      </c>
      <c r="BJ141" s="18" t="s">
        <v>30</v>
      </c>
      <c r="BK141" s="141">
        <f>ROUND(L138*K138,2)</f>
        <v>0</v>
      </c>
      <c r="BL141" s="18" t="s">
        <v>119</v>
      </c>
      <c r="BM141" s="18" t="s">
        <v>194</v>
      </c>
    </row>
    <row r="142" spans="2:65" s="1" customFormat="1" ht="6.9" customHeight="1">
      <c r="B142" s="55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7"/>
    </row>
  </sheetData>
  <mergeCells count="136">
    <mergeCell ref="M11:P11"/>
    <mergeCell ref="M17:P17"/>
    <mergeCell ref="M16:P16"/>
    <mergeCell ref="F137:I137"/>
    <mergeCell ref="L137:M137"/>
    <mergeCell ref="N137:Q137"/>
    <mergeCell ref="F138:I138"/>
    <mergeCell ref="L138:M138"/>
    <mergeCell ref="N138:Q138"/>
    <mergeCell ref="N110:Q110"/>
    <mergeCell ref="N111:Q111"/>
    <mergeCell ref="N112:Q112"/>
    <mergeCell ref="N131:Q131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H1:K1"/>
    <mergeCell ref="S2:AC2"/>
    <mergeCell ref="F134:I134"/>
    <mergeCell ref="L134:M134"/>
    <mergeCell ref="N134:Q134"/>
    <mergeCell ref="F135:I135"/>
    <mergeCell ref="L135:M135"/>
    <mergeCell ref="N135:Q135"/>
    <mergeCell ref="F128:I128"/>
    <mergeCell ref="L128:M128"/>
    <mergeCell ref="N128:Q128"/>
    <mergeCell ref="F129:I129"/>
    <mergeCell ref="L129:M129"/>
    <mergeCell ref="N129:Q129"/>
    <mergeCell ref="F130:I130"/>
    <mergeCell ref="F123:I123"/>
    <mergeCell ref="L123:M123"/>
    <mergeCell ref="N123:Q123"/>
    <mergeCell ref="F124:I124"/>
    <mergeCell ref="L124:M124"/>
    <mergeCell ref="N124:Q124"/>
    <mergeCell ref="F136:I136"/>
    <mergeCell ref="L136:M136"/>
    <mergeCell ref="N136:Q136"/>
    <mergeCell ref="F132:I132"/>
    <mergeCell ref="L132:M132"/>
    <mergeCell ref="N132:Q132"/>
    <mergeCell ref="F133:I133"/>
    <mergeCell ref="L133:M133"/>
    <mergeCell ref="N133:Q133"/>
    <mergeCell ref="F120:I120"/>
    <mergeCell ref="L120:M120"/>
    <mergeCell ref="N120:Q120"/>
    <mergeCell ref="F121:I121"/>
    <mergeCell ref="L121:M121"/>
    <mergeCell ref="N121:Q121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F116:I116"/>
    <mergeCell ref="L116:M116"/>
    <mergeCell ref="N116:Q116"/>
    <mergeCell ref="F109:I109"/>
    <mergeCell ref="L109:M109"/>
    <mergeCell ref="N109:Q109"/>
    <mergeCell ref="F113:I113"/>
    <mergeCell ref="L113:M113"/>
    <mergeCell ref="N113:Q113"/>
    <mergeCell ref="F114:I114"/>
    <mergeCell ref="L114:M114"/>
    <mergeCell ref="N114:Q114"/>
    <mergeCell ref="N92:Q92"/>
    <mergeCell ref="L94:Q94"/>
    <mergeCell ref="C100:Q100"/>
    <mergeCell ref="F102:P102"/>
    <mergeCell ref="M104:P104"/>
    <mergeCell ref="M106:Q106"/>
    <mergeCell ref="M107:Q107"/>
    <mergeCell ref="F115:I115"/>
    <mergeCell ref="L115:M115"/>
    <mergeCell ref="N115:Q115"/>
    <mergeCell ref="M82:Q82"/>
    <mergeCell ref="M83:Q83"/>
    <mergeCell ref="C85:G85"/>
    <mergeCell ref="N85:Q85"/>
    <mergeCell ref="N87:Q87"/>
    <mergeCell ref="N88:Q88"/>
    <mergeCell ref="N89:Q89"/>
    <mergeCell ref="N90:Q90"/>
    <mergeCell ref="C82:G82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D8:F8"/>
    <mergeCell ref="C106:F106"/>
    <mergeCell ref="N139:Q139"/>
    <mergeCell ref="F140:I140"/>
    <mergeCell ref="L140:M140"/>
    <mergeCell ref="N140:Q140"/>
    <mergeCell ref="C2:Q2"/>
    <mergeCell ref="C4:Q4"/>
    <mergeCell ref="F6:P6"/>
    <mergeCell ref="O8:P8"/>
    <mergeCell ref="O10:P10"/>
    <mergeCell ref="O13:P13"/>
    <mergeCell ref="O14:P14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</mergeCells>
  <hyperlinks>
    <hyperlink ref="F1:G1" location="C2" display="1) Krycí list rozpočtu"/>
    <hyperlink ref="H1:K1" location="C85" display="2) Rekapitulace rozpočtu"/>
    <hyperlink ref="L1" location="C10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workbookViewId="0">
      <pane ySplit="4" topLeftCell="A35" activePane="bottomLeft" state="frozen"/>
      <selection pane="bottomLeft" activeCell="F48" sqref="F48"/>
    </sheetView>
  </sheetViews>
  <sheetFormatPr defaultColWidth="12.625" defaultRowHeight="14"/>
  <cols>
    <col min="1" max="1" width="5.75" style="152" bestFit="1" customWidth="1"/>
    <col min="2" max="2" width="13.75" style="152" customWidth="1"/>
    <col min="3" max="3" width="64.625" style="152" bestFit="1" customWidth="1"/>
    <col min="4" max="4" width="4.875" style="152" bestFit="1" customWidth="1"/>
    <col min="5" max="5" width="11.375" style="152" bestFit="1" customWidth="1"/>
    <col min="6" max="6" width="14.375" style="152" customWidth="1"/>
    <col min="7" max="7" width="22.25" style="155" customWidth="1"/>
    <col min="8" max="8" width="12.625" style="154"/>
    <col min="9" max="9" width="22.375" style="153" customWidth="1"/>
    <col min="10" max="16384" width="12.625" style="152"/>
  </cols>
  <sheetData>
    <row r="1" spans="1:9" ht="15">
      <c r="A1" s="216"/>
      <c r="B1" s="219" t="s">
        <v>269</v>
      </c>
      <c r="C1" s="216"/>
      <c r="D1" s="216"/>
      <c r="E1" s="216"/>
      <c r="F1" s="216" t="s">
        <v>268</v>
      </c>
      <c r="G1" s="218"/>
      <c r="H1" s="214"/>
    </row>
    <row r="2" spans="1:9" ht="17.5">
      <c r="A2" s="216"/>
      <c r="B2" s="217" t="s">
        <v>267</v>
      </c>
      <c r="C2" s="216" t="s">
        <v>205</v>
      </c>
      <c r="D2" s="216"/>
      <c r="E2" s="216"/>
      <c r="F2" s="216" t="s">
        <v>266</v>
      </c>
      <c r="G2" s="215"/>
      <c r="H2" s="214"/>
    </row>
    <row r="3" spans="1:9" s="209" customFormat="1" ht="30" customHeight="1">
      <c r="A3" s="213" t="s">
        <v>265</v>
      </c>
      <c r="B3" s="213"/>
      <c r="C3" s="213"/>
      <c r="D3" s="213"/>
      <c r="E3" s="213"/>
      <c r="F3" s="213"/>
      <c r="G3" s="212"/>
      <c r="H3" s="211"/>
      <c r="I3" s="210"/>
    </row>
    <row r="4" spans="1:9" s="202" customFormat="1" ht="14.5" thickBot="1">
      <c r="A4" s="207" t="s">
        <v>264</v>
      </c>
      <c r="B4" s="208" t="s">
        <v>263</v>
      </c>
      <c r="C4" s="207" t="s">
        <v>262</v>
      </c>
      <c r="D4" s="207" t="s">
        <v>261</v>
      </c>
      <c r="E4" s="206" t="s">
        <v>260</v>
      </c>
      <c r="F4" s="206" t="s">
        <v>259</v>
      </c>
      <c r="G4" s="205" t="s">
        <v>258</v>
      </c>
      <c r="H4" s="204" t="s">
        <v>257</v>
      </c>
      <c r="I4" s="203" t="s">
        <v>256</v>
      </c>
    </row>
    <row r="5" spans="1:9">
      <c r="A5" s="191">
        <v>1</v>
      </c>
      <c r="B5" s="190"/>
      <c r="C5" s="189" t="s">
        <v>255</v>
      </c>
      <c r="D5" s="189" t="s">
        <v>236</v>
      </c>
      <c r="E5" s="188">
        <v>1</v>
      </c>
      <c r="F5" s="187"/>
      <c r="G5" s="186">
        <f t="shared" ref="G5:G33" si="0">SUM(F5*E5)</f>
        <v>0</v>
      </c>
      <c r="H5" s="185"/>
      <c r="I5" s="184">
        <f t="shared" ref="I5:I33" si="1">SUM(E5*H5)</f>
        <v>0</v>
      </c>
    </row>
    <row r="6" spans="1:9">
      <c r="A6" s="191">
        <f t="shared" ref="A6:A32" si="2">SUM(A5)+1</f>
        <v>2</v>
      </c>
      <c r="B6" s="190"/>
      <c r="C6" s="189" t="s">
        <v>254</v>
      </c>
      <c r="D6" s="189" t="s">
        <v>253</v>
      </c>
      <c r="E6" s="188">
        <v>11</v>
      </c>
      <c r="F6" s="187"/>
      <c r="G6" s="186">
        <f t="shared" si="0"/>
        <v>0</v>
      </c>
      <c r="H6" s="185"/>
      <c r="I6" s="184">
        <f t="shared" si="1"/>
        <v>0</v>
      </c>
    </row>
    <row r="7" spans="1:9">
      <c r="A7" s="191">
        <f t="shared" si="2"/>
        <v>3</v>
      </c>
      <c r="B7" s="190"/>
      <c r="C7" s="189" t="s">
        <v>252</v>
      </c>
      <c r="D7" s="189" t="s">
        <v>118</v>
      </c>
      <c r="E7" s="188">
        <v>1</v>
      </c>
      <c r="F7" s="187"/>
      <c r="G7" s="186">
        <f t="shared" si="0"/>
        <v>0</v>
      </c>
      <c r="H7" s="185"/>
      <c r="I7" s="184">
        <f t="shared" si="1"/>
        <v>0</v>
      </c>
    </row>
    <row r="8" spans="1:9">
      <c r="A8" s="191">
        <f t="shared" si="2"/>
        <v>4</v>
      </c>
      <c r="B8" s="190"/>
      <c r="C8" s="189" t="s">
        <v>251</v>
      </c>
      <c r="D8" s="189" t="s">
        <v>236</v>
      </c>
      <c r="E8" s="188">
        <v>14</v>
      </c>
      <c r="F8" s="187"/>
      <c r="G8" s="186">
        <f t="shared" si="0"/>
        <v>0</v>
      </c>
      <c r="H8" s="185"/>
      <c r="I8" s="184">
        <f t="shared" si="1"/>
        <v>0</v>
      </c>
    </row>
    <row r="9" spans="1:9">
      <c r="A9" s="191">
        <f t="shared" si="2"/>
        <v>5</v>
      </c>
      <c r="B9" s="190"/>
      <c r="C9" s="189" t="s">
        <v>250</v>
      </c>
      <c r="D9" s="189" t="s">
        <v>236</v>
      </c>
      <c r="E9" s="188">
        <v>4</v>
      </c>
      <c r="F9" s="187"/>
      <c r="G9" s="186">
        <f t="shared" si="0"/>
        <v>0</v>
      </c>
      <c r="H9" s="185"/>
      <c r="I9" s="184">
        <f t="shared" si="1"/>
        <v>0</v>
      </c>
    </row>
    <row r="10" spans="1:9">
      <c r="A10" s="191">
        <f t="shared" si="2"/>
        <v>6</v>
      </c>
      <c r="B10" s="190"/>
      <c r="C10" s="189" t="s">
        <v>249</v>
      </c>
      <c r="D10" s="189" t="s">
        <v>236</v>
      </c>
      <c r="E10" s="188">
        <v>30</v>
      </c>
      <c r="F10" s="187"/>
      <c r="G10" s="186">
        <f t="shared" si="0"/>
        <v>0</v>
      </c>
      <c r="H10" s="185"/>
      <c r="I10" s="184">
        <f t="shared" si="1"/>
        <v>0</v>
      </c>
    </row>
    <row r="11" spans="1:9">
      <c r="A11" s="191">
        <f t="shared" si="2"/>
        <v>7</v>
      </c>
      <c r="B11" s="190"/>
      <c r="C11" s="189" t="s">
        <v>248</v>
      </c>
      <c r="D11" s="189" t="s">
        <v>118</v>
      </c>
      <c r="E11" s="188">
        <v>20</v>
      </c>
      <c r="F11" s="187"/>
      <c r="G11" s="186">
        <f t="shared" si="0"/>
        <v>0</v>
      </c>
      <c r="H11" s="185"/>
      <c r="I11" s="184">
        <f t="shared" si="1"/>
        <v>0</v>
      </c>
    </row>
    <row r="12" spans="1:9">
      <c r="A12" s="191">
        <f t="shared" si="2"/>
        <v>8</v>
      </c>
      <c r="B12" s="190"/>
      <c r="C12" s="189" t="s">
        <v>247</v>
      </c>
      <c r="D12" s="189" t="s">
        <v>236</v>
      </c>
      <c r="E12" s="188">
        <v>40</v>
      </c>
      <c r="F12" s="187"/>
      <c r="G12" s="186">
        <f t="shared" si="0"/>
        <v>0</v>
      </c>
      <c r="H12" s="185"/>
      <c r="I12" s="184">
        <f t="shared" si="1"/>
        <v>0</v>
      </c>
    </row>
    <row r="13" spans="1:9">
      <c r="A13" s="191">
        <f t="shared" si="2"/>
        <v>9</v>
      </c>
      <c r="B13" s="190"/>
      <c r="C13" s="189" t="s">
        <v>246</v>
      </c>
      <c r="D13" s="189" t="s">
        <v>236</v>
      </c>
      <c r="E13" s="188">
        <v>2</v>
      </c>
      <c r="F13" s="187"/>
      <c r="G13" s="186">
        <f t="shared" si="0"/>
        <v>0</v>
      </c>
      <c r="H13" s="185"/>
      <c r="I13" s="184">
        <f t="shared" si="1"/>
        <v>0</v>
      </c>
    </row>
    <row r="14" spans="1:9">
      <c r="A14" s="191">
        <f t="shared" si="2"/>
        <v>10</v>
      </c>
      <c r="B14" s="190"/>
      <c r="C14" s="189" t="s">
        <v>245</v>
      </c>
      <c r="D14" s="189" t="s">
        <v>236</v>
      </c>
      <c r="E14" s="188">
        <v>5</v>
      </c>
      <c r="F14" s="187"/>
      <c r="G14" s="186">
        <f t="shared" si="0"/>
        <v>0</v>
      </c>
      <c r="H14" s="185"/>
      <c r="I14" s="184">
        <f t="shared" si="1"/>
        <v>0</v>
      </c>
    </row>
    <row r="15" spans="1:9">
      <c r="A15" s="191">
        <f t="shared" si="2"/>
        <v>11</v>
      </c>
      <c r="B15" s="190"/>
      <c r="C15" s="189" t="s">
        <v>244</v>
      </c>
      <c r="D15" s="189" t="s">
        <v>236</v>
      </c>
      <c r="E15" s="188">
        <v>2</v>
      </c>
      <c r="F15" s="187"/>
      <c r="G15" s="186">
        <f t="shared" si="0"/>
        <v>0</v>
      </c>
      <c r="H15" s="185"/>
      <c r="I15" s="184">
        <f t="shared" si="1"/>
        <v>0</v>
      </c>
    </row>
    <row r="16" spans="1:9">
      <c r="A16" s="191">
        <f t="shared" si="2"/>
        <v>12</v>
      </c>
      <c r="B16" s="190"/>
      <c r="C16" s="189" t="s">
        <v>243</v>
      </c>
      <c r="D16" s="189" t="s">
        <v>236</v>
      </c>
      <c r="E16" s="188">
        <v>4</v>
      </c>
      <c r="F16" s="187"/>
      <c r="G16" s="186">
        <f t="shared" si="0"/>
        <v>0</v>
      </c>
      <c r="H16" s="185"/>
      <c r="I16" s="184">
        <f t="shared" si="1"/>
        <v>0</v>
      </c>
    </row>
    <row r="17" spans="1:9">
      <c r="A17" s="191">
        <f t="shared" si="2"/>
        <v>13</v>
      </c>
      <c r="B17" s="190"/>
      <c r="C17" s="189" t="s">
        <v>242</v>
      </c>
      <c r="D17" s="189" t="s">
        <v>236</v>
      </c>
      <c r="E17" s="188">
        <v>4</v>
      </c>
      <c r="F17" s="187"/>
      <c r="G17" s="186">
        <f t="shared" si="0"/>
        <v>0</v>
      </c>
      <c r="H17" s="185"/>
      <c r="I17" s="184">
        <f t="shared" si="1"/>
        <v>0</v>
      </c>
    </row>
    <row r="18" spans="1:9">
      <c r="A18" s="191">
        <f t="shared" si="2"/>
        <v>14</v>
      </c>
      <c r="B18" s="190"/>
      <c r="C18" s="189" t="s">
        <v>241</v>
      </c>
      <c r="D18" s="189" t="s">
        <v>236</v>
      </c>
      <c r="E18" s="188">
        <v>1</v>
      </c>
      <c r="F18" s="187"/>
      <c r="G18" s="186">
        <f t="shared" si="0"/>
        <v>0</v>
      </c>
      <c r="H18" s="185"/>
      <c r="I18" s="184">
        <f t="shared" si="1"/>
        <v>0</v>
      </c>
    </row>
    <row r="19" spans="1:9">
      <c r="A19" s="191">
        <f t="shared" si="2"/>
        <v>15</v>
      </c>
      <c r="B19" s="190"/>
      <c r="C19" s="189" t="s">
        <v>240</v>
      </c>
      <c r="D19" s="189" t="s">
        <v>236</v>
      </c>
      <c r="E19" s="188">
        <v>1</v>
      </c>
      <c r="F19" s="187"/>
      <c r="G19" s="186">
        <f t="shared" si="0"/>
        <v>0</v>
      </c>
      <c r="H19" s="185"/>
      <c r="I19" s="184">
        <f t="shared" si="1"/>
        <v>0</v>
      </c>
    </row>
    <row r="20" spans="1:9">
      <c r="A20" s="191">
        <f t="shared" si="2"/>
        <v>16</v>
      </c>
      <c r="B20" s="190"/>
      <c r="C20" s="189" t="s">
        <v>239</v>
      </c>
      <c r="D20" s="189" t="s">
        <v>236</v>
      </c>
      <c r="E20" s="188">
        <v>1</v>
      </c>
      <c r="F20" s="187"/>
      <c r="G20" s="186">
        <f t="shared" si="0"/>
        <v>0</v>
      </c>
      <c r="H20" s="185"/>
      <c r="I20" s="184">
        <f t="shared" si="1"/>
        <v>0</v>
      </c>
    </row>
    <row r="21" spans="1:9">
      <c r="A21" s="191">
        <f t="shared" si="2"/>
        <v>17</v>
      </c>
      <c r="B21" s="190"/>
      <c r="C21" s="189" t="s">
        <v>238</v>
      </c>
      <c r="D21" s="189" t="s">
        <v>236</v>
      </c>
      <c r="E21" s="188">
        <v>1</v>
      </c>
      <c r="F21" s="187"/>
      <c r="G21" s="186">
        <f t="shared" si="0"/>
        <v>0</v>
      </c>
      <c r="H21" s="185"/>
      <c r="I21" s="184">
        <f t="shared" si="1"/>
        <v>0</v>
      </c>
    </row>
    <row r="22" spans="1:9">
      <c r="A22" s="191">
        <f t="shared" si="2"/>
        <v>18</v>
      </c>
      <c r="B22" s="190"/>
      <c r="C22" s="189" t="s">
        <v>237</v>
      </c>
      <c r="D22" s="189" t="s">
        <v>236</v>
      </c>
      <c r="E22" s="188">
        <v>1</v>
      </c>
      <c r="F22" s="187"/>
      <c r="G22" s="186">
        <f t="shared" si="0"/>
        <v>0</v>
      </c>
      <c r="H22" s="185"/>
      <c r="I22" s="184">
        <f t="shared" si="1"/>
        <v>0</v>
      </c>
    </row>
    <row r="23" spans="1:9">
      <c r="A23" s="191">
        <f t="shared" si="2"/>
        <v>19</v>
      </c>
      <c r="B23" s="190"/>
      <c r="C23" s="189" t="s">
        <v>235</v>
      </c>
      <c r="D23" s="189" t="s">
        <v>118</v>
      </c>
      <c r="E23" s="188">
        <v>16</v>
      </c>
      <c r="F23" s="187"/>
      <c r="G23" s="186">
        <f t="shared" si="0"/>
        <v>0</v>
      </c>
      <c r="H23" s="185"/>
      <c r="I23" s="184">
        <f t="shared" si="1"/>
        <v>0</v>
      </c>
    </row>
    <row r="24" spans="1:9">
      <c r="A24" s="191">
        <f t="shared" si="2"/>
        <v>20</v>
      </c>
      <c r="B24" s="190"/>
      <c r="C24" s="189" t="s">
        <v>234</v>
      </c>
      <c r="D24" s="189" t="s">
        <v>118</v>
      </c>
      <c r="E24" s="188">
        <v>12</v>
      </c>
      <c r="F24" s="187"/>
      <c r="G24" s="186">
        <f t="shared" si="0"/>
        <v>0</v>
      </c>
      <c r="H24" s="185"/>
      <c r="I24" s="184">
        <f t="shared" si="1"/>
        <v>0</v>
      </c>
    </row>
    <row r="25" spans="1:9">
      <c r="A25" s="191">
        <f t="shared" si="2"/>
        <v>21</v>
      </c>
      <c r="B25" s="190"/>
      <c r="C25" s="189" t="s">
        <v>233</v>
      </c>
      <c r="D25" s="189" t="s">
        <v>118</v>
      </c>
      <c r="E25" s="188">
        <v>8</v>
      </c>
      <c r="F25" s="187"/>
      <c r="G25" s="186">
        <f t="shared" si="0"/>
        <v>0</v>
      </c>
      <c r="H25" s="185"/>
      <c r="I25" s="184">
        <f t="shared" si="1"/>
        <v>0</v>
      </c>
    </row>
    <row r="26" spans="1:9">
      <c r="A26" s="191">
        <f t="shared" si="2"/>
        <v>22</v>
      </c>
      <c r="B26" s="190"/>
      <c r="C26" s="189" t="s">
        <v>232</v>
      </c>
      <c r="D26" s="189" t="s">
        <v>118</v>
      </c>
      <c r="E26" s="188">
        <v>40</v>
      </c>
      <c r="F26" s="187"/>
      <c r="G26" s="186">
        <f t="shared" si="0"/>
        <v>0</v>
      </c>
      <c r="H26" s="185"/>
      <c r="I26" s="184">
        <f t="shared" si="1"/>
        <v>0</v>
      </c>
    </row>
    <row r="27" spans="1:9">
      <c r="A27" s="191">
        <f t="shared" si="2"/>
        <v>23</v>
      </c>
      <c r="B27" s="190"/>
      <c r="C27" s="189" t="s">
        <v>231</v>
      </c>
      <c r="D27" s="189" t="s">
        <v>118</v>
      </c>
      <c r="E27" s="188">
        <v>30</v>
      </c>
      <c r="F27" s="187"/>
      <c r="G27" s="186">
        <f t="shared" si="0"/>
        <v>0</v>
      </c>
      <c r="H27" s="185"/>
      <c r="I27" s="184">
        <f t="shared" si="1"/>
        <v>0</v>
      </c>
    </row>
    <row r="28" spans="1:9">
      <c r="A28" s="191">
        <f t="shared" si="2"/>
        <v>24</v>
      </c>
      <c r="B28" s="190"/>
      <c r="C28" s="189" t="s">
        <v>230</v>
      </c>
      <c r="D28" s="189" t="s">
        <v>118</v>
      </c>
      <c r="E28" s="188">
        <v>40</v>
      </c>
      <c r="F28" s="187"/>
      <c r="G28" s="186">
        <f t="shared" si="0"/>
        <v>0</v>
      </c>
      <c r="H28" s="185"/>
      <c r="I28" s="184">
        <f t="shared" si="1"/>
        <v>0</v>
      </c>
    </row>
    <row r="29" spans="1:9">
      <c r="A29" s="191">
        <f t="shared" si="2"/>
        <v>25</v>
      </c>
      <c r="B29" s="190"/>
      <c r="C29" s="189" t="s">
        <v>229</v>
      </c>
      <c r="D29" s="189" t="s">
        <v>228</v>
      </c>
      <c r="E29" s="188">
        <v>1</v>
      </c>
      <c r="F29" s="187"/>
      <c r="G29" s="186">
        <f t="shared" si="0"/>
        <v>0</v>
      </c>
      <c r="H29" s="185"/>
      <c r="I29" s="184">
        <f t="shared" si="1"/>
        <v>0</v>
      </c>
    </row>
    <row r="30" spans="1:9">
      <c r="A30" s="191">
        <f t="shared" si="2"/>
        <v>26</v>
      </c>
      <c r="B30" s="190"/>
      <c r="C30" s="189" t="s">
        <v>227</v>
      </c>
      <c r="D30" s="189" t="s">
        <v>224</v>
      </c>
      <c r="E30" s="188">
        <v>12</v>
      </c>
      <c r="F30" s="187"/>
      <c r="G30" s="186">
        <f t="shared" si="0"/>
        <v>0</v>
      </c>
      <c r="H30" s="185"/>
      <c r="I30" s="184">
        <f t="shared" si="1"/>
        <v>0</v>
      </c>
    </row>
    <row r="31" spans="1:9">
      <c r="A31" s="191">
        <f t="shared" si="2"/>
        <v>27</v>
      </c>
      <c r="B31" s="190"/>
      <c r="C31" s="189" t="s">
        <v>226</v>
      </c>
      <c r="D31" s="189" t="s">
        <v>224</v>
      </c>
      <c r="E31" s="188">
        <v>8</v>
      </c>
      <c r="F31" s="187"/>
      <c r="G31" s="186">
        <f t="shared" si="0"/>
        <v>0</v>
      </c>
      <c r="H31" s="185"/>
      <c r="I31" s="184">
        <f t="shared" si="1"/>
        <v>0</v>
      </c>
    </row>
    <row r="32" spans="1:9">
      <c r="A32" s="191">
        <f t="shared" si="2"/>
        <v>28</v>
      </c>
      <c r="B32" s="190"/>
      <c r="C32" s="189" t="s">
        <v>225</v>
      </c>
      <c r="D32" s="189" t="s">
        <v>224</v>
      </c>
      <c r="E32" s="188">
        <v>4</v>
      </c>
      <c r="F32" s="187"/>
      <c r="G32" s="186">
        <f t="shared" si="0"/>
        <v>0</v>
      </c>
      <c r="H32" s="185"/>
      <c r="I32" s="184">
        <f t="shared" si="1"/>
        <v>0</v>
      </c>
    </row>
    <row r="33" spans="1:9">
      <c r="A33" s="201">
        <v>29</v>
      </c>
      <c r="B33" s="200"/>
      <c r="C33" s="152" t="s">
        <v>223</v>
      </c>
      <c r="D33" s="199"/>
      <c r="E33" s="198">
        <v>1</v>
      </c>
      <c r="F33" s="198"/>
      <c r="G33" s="186">
        <f t="shared" si="0"/>
        <v>0</v>
      </c>
      <c r="H33" s="185"/>
      <c r="I33" s="184">
        <f t="shared" si="1"/>
        <v>0</v>
      </c>
    </row>
    <row r="34" spans="1:9">
      <c r="A34" s="197"/>
      <c r="B34" s="196"/>
      <c r="C34" s="167" t="s">
        <v>222</v>
      </c>
      <c r="D34" s="167"/>
      <c r="E34" s="195"/>
      <c r="F34" s="195"/>
      <c r="G34" s="194">
        <f>SUM(G5:G33)</f>
        <v>0</v>
      </c>
      <c r="H34" s="193"/>
      <c r="I34" s="192">
        <f>SUM(I5:I32)</f>
        <v>0</v>
      </c>
    </row>
    <row r="35" spans="1:9" ht="14.5" thickBot="1">
      <c r="A35" s="191"/>
      <c r="B35" s="190"/>
      <c r="C35" s="189"/>
      <c r="D35" s="189"/>
      <c r="E35" s="188"/>
      <c r="F35" s="187"/>
      <c r="G35" s="186"/>
      <c r="H35" s="185"/>
      <c r="I35" s="184"/>
    </row>
    <row r="36" spans="1:9" ht="17.5">
      <c r="A36" s="183"/>
      <c r="B36" s="182" t="s">
        <v>221</v>
      </c>
      <c r="C36" s="181"/>
      <c r="D36" s="181"/>
      <c r="E36" s="179"/>
      <c r="F36" s="179"/>
      <c r="G36" s="180"/>
      <c r="H36" s="179"/>
      <c r="I36" s="178"/>
    </row>
    <row r="37" spans="1:9" ht="15">
      <c r="A37" s="169"/>
      <c r="B37" s="168"/>
      <c r="C37" s="177" t="s">
        <v>220</v>
      </c>
      <c r="D37" s="176"/>
      <c r="E37" s="164"/>
      <c r="F37" s="164"/>
      <c r="G37" s="175"/>
      <c r="H37" s="164"/>
      <c r="I37" s="174">
        <f>SUM(G34+I34)</f>
        <v>0</v>
      </c>
    </row>
    <row r="38" spans="1:9" ht="15">
      <c r="A38" s="169"/>
      <c r="B38" s="168"/>
      <c r="C38" s="177" t="s">
        <v>219</v>
      </c>
      <c r="D38" s="176"/>
      <c r="E38" s="164"/>
      <c r="F38" s="164"/>
      <c r="G38" s="175"/>
      <c r="H38" s="164"/>
      <c r="I38" s="174"/>
    </row>
    <row r="39" spans="1:9" ht="15">
      <c r="A39" s="169"/>
      <c r="B39" s="168"/>
      <c r="C39" s="177" t="s">
        <v>218</v>
      </c>
      <c r="D39" s="176"/>
      <c r="E39" s="164"/>
      <c r="F39" s="164"/>
      <c r="G39" s="175"/>
      <c r="H39" s="164"/>
      <c r="I39" s="174">
        <f>SUM(I37)*0.063</f>
        <v>0</v>
      </c>
    </row>
    <row r="40" spans="1:9" ht="15.5" thickBot="1">
      <c r="A40" s="169"/>
      <c r="B40" s="168"/>
      <c r="C40" s="177" t="s">
        <v>217</v>
      </c>
      <c r="D40" s="176"/>
      <c r="E40" s="164"/>
      <c r="F40" s="164"/>
      <c r="G40" s="175"/>
      <c r="H40" s="164"/>
      <c r="I40" s="174">
        <f>SUM(I37)*0.02</f>
        <v>0</v>
      </c>
    </row>
    <row r="41" spans="1:9" ht="15.5" customHeight="1" thickBot="1">
      <c r="A41" s="295" t="s">
        <v>216</v>
      </c>
      <c r="B41" s="296"/>
      <c r="C41" s="173" t="s">
        <v>215</v>
      </c>
      <c r="D41" s="173"/>
      <c r="E41" s="171"/>
      <c r="F41" s="171"/>
      <c r="G41" s="172"/>
      <c r="H41" s="171"/>
      <c r="I41" s="170">
        <f>SUM(I37:I40)</f>
        <v>0</v>
      </c>
    </row>
    <row r="42" spans="1:9" ht="14.5" hidden="1" thickBot="1">
      <c r="A42" s="169"/>
      <c r="B42" s="168"/>
      <c r="C42" s="167" t="s">
        <v>214</v>
      </c>
      <c r="D42" s="166"/>
      <c r="E42" s="164"/>
      <c r="F42" s="164"/>
      <c r="G42" s="165"/>
      <c r="H42" s="164"/>
      <c r="I42" s="163">
        <f>SUM(I41)*0.21</f>
        <v>0</v>
      </c>
    </row>
    <row r="43" spans="1:9" ht="14.5" hidden="1" thickBot="1">
      <c r="A43" s="162"/>
      <c r="B43" s="160"/>
      <c r="C43" s="161" t="s">
        <v>213</v>
      </c>
      <c r="D43" s="160"/>
      <c r="E43" s="160"/>
      <c r="F43" s="160"/>
      <c r="G43" s="159"/>
      <c r="H43" s="158"/>
      <c r="I43" s="157">
        <f>SUM(I41:I42)</f>
        <v>0</v>
      </c>
    </row>
    <row r="44" spans="1:9" ht="14.5" customHeight="1">
      <c r="C44" s="297" t="s">
        <v>212</v>
      </c>
      <c r="D44" s="297"/>
      <c r="E44" s="297"/>
      <c r="F44" s="297"/>
      <c r="G44" s="297"/>
      <c r="H44" s="297"/>
      <c r="I44" s="297"/>
    </row>
    <row r="45" spans="1:9">
      <c r="B45" s="156"/>
      <c r="C45" s="156"/>
    </row>
  </sheetData>
  <mergeCells count="2">
    <mergeCell ref="A41:B41"/>
    <mergeCell ref="C44:I44"/>
  </mergeCells>
  <printOptions horizontalCentered="1"/>
  <pageMargins left="0.7" right="0.7" top="0.78740157499999996" bottom="0.78740157499999996" header="0.3" footer="0.3"/>
  <pageSetup paperSize="9" scale="69" fitToHeight="0" orientation="portrait" horizontalDpi="4294967295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084 - Žďár u St.Paky - př...</vt:lpstr>
      <vt:lpstr>Elektroinstalace</vt:lpstr>
      <vt:lpstr>'084 - Žďár u St.Paky - př...'!Názvy_tisku</vt:lpstr>
      <vt:lpstr>Elektroinstalace!Názvy_tisku</vt:lpstr>
      <vt:lpstr>'Rekapitulace stavby'!Názvy_tisku</vt:lpstr>
      <vt:lpstr>'084 - Žďár u St.Paky - př...'!Oblast_tisku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PRIPRAVA-PC\Příprava</dc:creator>
  <cp:lastModifiedBy>Lubomír Jiřiště</cp:lastModifiedBy>
  <cp:lastPrinted>2018-03-21T07:06:44Z</cp:lastPrinted>
  <dcterms:created xsi:type="dcterms:W3CDTF">2018-01-19T14:13:06Z</dcterms:created>
  <dcterms:modified xsi:type="dcterms:W3CDTF">2018-03-21T10:03:38Z</dcterms:modified>
</cp:coreProperties>
</file>