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01"/>
  <workbookPr/>
  <mc:AlternateContent xmlns:mc="http://schemas.openxmlformats.org/markup-compatibility/2006">
    <mc:Choice Requires="x15">
      <x15ac:absPath xmlns:x15ac="http://schemas.microsoft.com/office/spreadsheetml/2010/11/ac" url="C:\01_Data\Zástupci plochy\PLOCHA_DATA\06_Levínská Olešnice\Podklady\_400 Projekt - dostavba vodovodu\"/>
    </mc:Choice>
  </mc:AlternateContent>
  <bookViews>
    <workbookView xWindow="630" yWindow="630" windowWidth="27495" windowHeight="13485" activeTab="2"/>
  </bookViews>
  <sheets>
    <sheet name="Rekapitulace stavby" sheetId="1" r:id="rId1"/>
    <sheet name="IO01 - IO 01 - Výtlačné p..." sheetId="2" r:id="rId2"/>
    <sheet name="IO02 - IO 02 - Zásobní řa..." sheetId="3" r:id="rId3"/>
    <sheet name="IO03 - IO 03 - ATS" sheetId="4" r:id="rId4"/>
    <sheet name="IO04 - IO 04 - Vodojem" sheetId="5" r:id="rId5"/>
    <sheet name="IO05 - IO 05 - Přepad z v..." sheetId="6" r:id="rId6"/>
    <sheet name="PS01 - PS 01 - F.3.1 - St..." sheetId="7" r:id="rId7"/>
    <sheet name="Pokyny pro vyplnění" sheetId="8" r:id="rId8"/>
  </sheets>
  <definedNames>
    <definedName name="_xlnm._FilterDatabase" localSheetId="1" hidden="1">'IO01 - IO 01 - Výtlačné p...'!$C$82:$K$206</definedName>
    <definedName name="_xlnm._FilterDatabase" localSheetId="2" hidden="1">'IO02 - IO 02 - Zásobní řa...'!$C$93:$K$426</definedName>
    <definedName name="_xlnm._FilterDatabase" localSheetId="3" hidden="1">'IO03 - IO 03 - ATS'!$C$85:$K$179</definedName>
    <definedName name="_xlnm._FilterDatabase" localSheetId="4" hidden="1">'IO04 - IO 04 - Vodojem'!$C$87:$K$244</definedName>
    <definedName name="_xlnm._FilterDatabase" localSheetId="5" hidden="1">'IO05 - IO 05 - Přepad z v...'!$C$82:$K$191</definedName>
    <definedName name="_xlnm._FilterDatabase" localSheetId="6" hidden="1">'PS01 - PS 01 - F.3.1 - St...'!$C$84:$K$209</definedName>
    <definedName name="_xlnm.Print_Titles" localSheetId="1">'IO01 - IO 01 - Výtlačné p...'!$82:$82</definedName>
    <definedName name="_xlnm.Print_Titles" localSheetId="2">'IO02 - IO 02 - Zásobní řa...'!$93:$93</definedName>
    <definedName name="_xlnm.Print_Titles" localSheetId="3">'IO03 - IO 03 - ATS'!$85:$85</definedName>
    <definedName name="_xlnm.Print_Titles" localSheetId="4">'IO04 - IO 04 - Vodojem'!$87:$87</definedName>
    <definedName name="_xlnm.Print_Titles" localSheetId="5">'IO05 - IO 05 - Přepad z v...'!$82:$82</definedName>
    <definedName name="_xlnm.Print_Titles" localSheetId="6">'PS01 - PS 01 - F.3.1 - St...'!$84:$84</definedName>
    <definedName name="_xlnm.Print_Titles" localSheetId="0">'Rekapitulace stavby'!$49:$49</definedName>
    <definedName name="_xlnm.Print_Area" localSheetId="1">'IO01 - IO 01 - Výtlačné p...'!$C$4:$J$36,'IO01 - IO 01 - Výtlačné p...'!$C$42:$J$64,'IO01 - IO 01 - Výtlačné p...'!$C$70:$K$206</definedName>
    <definedName name="_xlnm.Print_Area" localSheetId="2">'IO02 - IO 02 - Zásobní řa...'!$C$4:$J$36,'IO02 - IO 02 - Zásobní řa...'!$C$42:$J$75,'IO02 - IO 02 - Zásobní řa...'!$C$81:$K$426</definedName>
    <definedName name="_xlnm.Print_Area" localSheetId="3">'IO03 - IO 03 - ATS'!$C$4:$J$36,'IO03 - IO 03 - ATS'!$C$42:$J$67,'IO03 - IO 03 - ATS'!$C$73:$K$179</definedName>
    <definedName name="_xlnm.Print_Area" localSheetId="4">'IO04 - IO 04 - Vodojem'!$C$4:$J$36,'IO04 - IO 04 - Vodojem'!$C$42:$J$69,'IO04 - IO 04 - Vodojem'!$C$75:$K$244</definedName>
    <definedName name="_xlnm.Print_Area" localSheetId="5">'IO05 - IO 05 - Přepad z v...'!$C$4:$J$36,'IO05 - IO 05 - Přepad z v...'!$C$42:$J$64,'IO05 - IO 05 - Přepad z v...'!$C$70:$K$191</definedName>
    <definedName name="_xlnm.Print_Area" localSheetId="7">'Pokyny pro vyplnění'!$B$2:$K$69,'Pokyny pro vyplnění'!$B$72:$K$116,'Pokyny pro vyplnění'!$B$119:$K$188,'Pokyny pro vyplnění'!$B$196:$K$216</definedName>
    <definedName name="_xlnm.Print_Area" localSheetId="6">'PS01 - PS 01 - F.3.1 - St...'!$C$4:$J$36,'PS01 - PS 01 - F.3.1 - St...'!$C$42:$J$66,'PS01 - PS 01 - F.3.1 - St...'!$C$72:$K$209</definedName>
    <definedName name="_xlnm.Print_Area" localSheetId="0">'Rekapitulace stavby'!$D$4:$AO$33,'Rekapitulace stavby'!$C$39:$AQ$58</definedName>
  </definedNames>
  <calcPr calcId="162913"/>
</workbook>
</file>

<file path=xl/calcChain.xml><?xml version="1.0" encoding="utf-8"?>
<calcChain xmlns="http://schemas.openxmlformats.org/spreadsheetml/2006/main">
  <c r="AY57" i="1" l="1"/>
  <c r="AX57" i="1"/>
  <c r="BI209" i="7"/>
  <c r="BH209" i="7"/>
  <c r="BG209" i="7"/>
  <c r="BF209" i="7"/>
  <c r="T209" i="7"/>
  <c r="T208" i="7" s="1"/>
  <c r="T207" i="7" s="1"/>
  <c r="R209" i="7"/>
  <c r="R208" i="7" s="1"/>
  <c r="R207" i="7" s="1"/>
  <c r="P209" i="7"/>
  <c r="P208" i="7" s="1"/>
  <c r="P207" i="7" s="1"/>
  <c r="BK209" i="7"/>
  <c r="BK208" i="7" s="1"/>
  <c r="J209" i="7"/>
  <c r="BE209" i="7" s="1"/>
  <c r="BI205" i="7"/>
  <c r="BH205" i="7"/>
  <c r="BG205" i="7"/>
  <c r="BF205" i="7"/>
  <c r="T205" i="7"/>
  <c r="R205" i="7"/>
  <c r="P205" i="7"/>
  <c r="BK205" i="7"/>
  <c r="J205" i="7"/>
  <c r="BE205" i="7" s="1"/>
  <c r="BI204" i="7"/>
  <c r="BH204" i="7"/>
  <c r="BG204" i="7"/>
  <c r="BF204" i="7"/>
  <c r="T204" i="7"/>
  <c r="R204" i="7"/>
  <c r="P204" i="7"/>
  <c r="BK204" i="7"/>
  <c r="J204" i="7"/>
  <c r="BE204" i="7" s="1"/>
  <c r="BI203" i="7"/>
  <c r="BH203" i="7"/>
  <c r="BG203" i="7"/>
  <c r="BF203" i="7"/>
  <c r="BE203" i="7"/>
  <c r="T203" i="7"/>
  <c r="R203" i="7"/>
  <c r="P203" i="7"/>
  <c r="BK203" i="7"/>
  <c r="J203" i="7"/>
  <c r="BI202" i="7"/>
  <c r="BH202" i="7"/>
  <c r="BG202" i="7"/>
  <c r="BF202" i="7"/>
  <c r="BE202" i="7"/>
  <c r="T202" i="7"/>
  <c r="R202" i="7"/>
  <c r="P202" i="7"/>
  <c r="BK202" i="7"/>
  <c r="J202" i="7"/>
  <c r="BI200" i="7"/>
  <c r="BH200" i="7"/>
  <c r="BG200" i="7"/>
  <c r="BF200" i="7"/>
  <c r="BE200" i="7"/>
  <c r="T200" i="7"/>
  <c r="R200" i="7"/>
  <c r="P200" i="7"/>
  <c r="BK200" i="7"/>
  <c r="BK199" i="7" s="1"/>
  <c r="J199" i="7" s="1"/>
  <c r="J63" i="7" s="1"/>
  <c r="J200" i="7"/>
  <c r="BI197" i="7"/>
  <c r="BH197" i="7"/>
  <c r="BG197" i="7"/>
  <c r="BF197" i="7"/>
  <c r="T197" i="7"/>
  <c r="R197" i="7"/>
  <c r="P197" i="7"/>
  <c r="BK197" i="7"/>
  <c r="J197" i="7"/>
  <c r="BE197" i="7" s="1"/>
  <c r="BI195" i="7"/>
  <c r="BH195" i="7"/>
  <c r="BG195" i="7"/>
  <c r="BF195" i="7"/>
  <c r="T195" i="7"/>
  <c r="R195" i="7"/>
  <c r="P195" i="7"/>
  <c r="BK195" i="7"/>
  <c r="J195" i="7"/>
  <c r="BE195" i="7" s="1"/>
  <c r="BI193" i="7"/>
  <c r="BH193" i="7"/>
  <c r="BG193" i="7"/>
  <c r="BF193" i="7"/>
  <c r="T193" i="7"/>
  <c r="R193" i="7"/>
  <c r="P193" i="7"/>
  <c r="BK193" i="7"/>
  <c r="J193" i="7"/>
  <c r="BE193" i="7" s="1"/>
  <c r="BI192" i="7"/>
  <c r="BH192" i="7"/>
  <c r="BG192" i="7"/>
  <c r="BF192" i="7"/>
  <c r="T192" i="7"/>
  <c r="R192" i="7"/>
  <c r="P192" i="7"/>
  <c r="BK192" i="7"/>
  <c r="J192" i="7"/>
  <c r="BE192" i="7" s="1"/>
  <c r="BI191" i="7"/>
  <c r="BH191" i="7"/>
  <c r="BG191" i="7"/>
  <c r="BF191" i="7"/>
  <c r="T191" i="7"/>
  <c r="R191" i="7"/>
  <c r="P191" i="7"/>
  <c r="BK191" i="7"/>
  <c r="J191" i="7"/>
  <c r="BE191" i="7" s="1"/>
  <c r="BI190" i="7"/>
  <c r="BH190" i="7"/>
  <c r="BG190" i="7"/>
  <c r="BF190" i="7"/>
  <c r="BE190" i="7"/>
  <c r="T190" i="7"/>
  <c r="R190" i="7"/>
  <c r="P190" i="7"/>
  <c r="BK190" i="7"/>
  <c r="J190" i="7"/>
  <c r="BI189" i="7"/>
  <c r="BH189" i="7"/>
  <c r="BG189" i="7"/>
  <c r="BF189" i="7"/>
  <c r="T189" i="7"/>
  <c r="R189" i="7"/>
  <c r="P189" i="7"/>
  <c r="BK189" i="7"/>
  <c r="J189" i="7"/>
  <c r="BE189" i="7" s="1"/>
  <c r="BI187" i="7"/>
  <c r="BH187" i="7"/>
  <c r="BG187" i="7"/>
  <c r="BF187" i="7"/>
  <c r="T187" i="7"/>
  <c r="R187" i="7"/>
  <c r="P187" i="7"/>
  <c r="BK187" i="7"/>
  <c r="J187" i="7"/>
  <c r="BE187" i="7" s="1"/>
  <c r="BI186" i="7"/>
  <c r="BH186" i="7"/>
  <c r="BG186" i="7"/>
  <c r="BF186" i="7"/>
  <c r="T186" i="7"/>
  <c r="R186" i="7"/>
  <c r="P186" i="7"/>
  <c r="BK186" i="7"/>
  <c r="J186" i="7"/>
  <c r="BE186" i="7" s="1"/>
  <c r="BI185" i="7"/>
  <c r="BH185" i="7"/>
  <c r="BG185" i="7"/>
  <c r="BF185" i="7"/>
  <c r="T185" i="7"/>
  <c r="R185" i="7"/>
  <c r="P185" i="7"/>
  <c r="BK185" i="7"/>
  <c r="J185" i="7"/>
  <c r="BE185" i="7" s="1"/>
  <c r="BI183" i="7"/>
  <c r="BH183" i="7"/>
  <c r="BG183" i="7"/>
  <c r="BF183" i="7"/>
  <c r="T183" i="7"/>
  <c r="R183" i="7"/>
  <c r="P183" i="7"/>
  <c r="BK183" i="7"/>
  <c r="J183" i="7"/>
  <c r="BE183" i="7" s="1"/>
  <c r="BI181" i="7"/>
  <c r="BH181" i="7"/>
  <c r="BG181" i="7"/>
  <c r="BF181" i="7"/>
  <c r="T181" i="7"/>
  <c r="R181" i="7"/>
  <c r="P181" i="7"/>
  <c r="BK181" i="7"/>
  <c r="J181" i="7"/>
  <c r="BE181" i="7" s="1"/>
  <c r="BI180" i="7"/>
  <c r="BH180" i="7"/>
  <c r="BG180" i="7"/>
  <c r="BF180" i="7"/>
  <c r="T180" i="7"/>
  <c r="R180" i="7"/>
  <c r="P180" i="7"/>
  <c r="BK180" i="7"/>
  <c r="J180" i="7"/>
  <c r="BE180" i="7" s="1"/>
  <c r="BI179" i="7"/>
  <c r="BH179" i="7"/>
  <c r="BG179" i="7"/>
  <c r="BF179" i="7"/>
  <c r="T179" i="7"/>
  <c r="R179" i="7"/>
  <c r="P179" i="7"/>
  <c r="BK179" i="7"/>
  <c r="J179" i="7"/>
  <c r="BE179" i="7" s="1"/>
  <c r="BI177" i="7"/>
  <c r="BH177" i="7"/>
  <c r="BG177" i="7"/>
  <c r="BF177" i="7"/>
  <c r="T177" i="7"/>
  <c r="R177" i="7"/>
  <c r="P177" i="7"/>
  <c r="BK177" i="7"/>
  <c r="J177" i="7"/>
  <c r="BE177" i="7" s="1"/>
  <c r="BI175" i="7"/>
  <c r="BH175" i="7"/>
  <c r="BG175" i="7"/>
  <c r="BF175" i="7"/>
  <c r="T175" i="7"/>
  <c r="R175" i="7"/>
  <c r="P175" i="7"/>
  <c r="BK175" i="7"/>
  <c r="J175" i="7"/>
  <c r="BE175" i="7" s="1"/>
  <c r="BI172" i="7"/>
  <c r="BH172" i="7"/>
  <c r="BG172" i="7"/>
  <c r="BF172" i="7"/>
  <c r="T172" i="7"/>
  <c r="R172" i="7"/>
  <c r="P172" i="7"/>
  <c r="BK172" i="7"/>
  <c r="J172" i="7"/>
  <c r="BE172" i="7" s="1"/>
  <c r="BI170" i="7"/>
  <c r="BH170" i="7"/>
  <c r="BG170" i="7"/>
  <c r="BF170" i="7"/>
  <c r="T170" i="7"/>
  <c r="R170" i="7"/>
  <c r="P170" i="7"/>
  <c r="BK170" i="7"/>
  <c r="J170" i="7"/>
  <c r="BE170" i="7" s="1"/>
  <c r="BI168" i="7"/>
  <c r="BH168" i="7"/>
  <c r="BG168" i="7"/>
  <c r="BF168" i="7"/>
  <c r="T168" i="7"/>
  <c r="R168" i="7"/>
  <c r="P168" i="7"/>
  <c r="BK168" i="7"/>
  <c r="J168" i="7"/>
  <c r="BE168" i="7" s="1"/>
  <c r="BI166" i="7"/>
  <c r="BH166" i="7"/>
  <c r="BG166" i="7"/>
  <c r="BF166" i="7"/>
  <c r="T166" i="7"/>
  <c r="R166" i="7"/>
  <c r="P166" i="7"/>
  <c r="BK166" i="7"/>
  <c r="J166" i="7"/>
  <c r="BE166" i="7" s="1"/>
  <c r="BI164" i="7"/>
  <c r="BH164" i="7"/>
  <c r="BG164" i="7"/>
  <c r="BF164" i="7"/>
  <c r="T164" i="7"/>
  <c r="R164" i="7"/>
  <c r="P164" i="7"/>
  <c r="BK164" i="7"/>
  <c r="J164" i="7"/>
  <c r="BE164" i="7" s="1"/>
  <c r="BI163" i="7"/>
  <c r="BH163" i="7"/>
  <c r="BG163" i="7"/>
  <c r="BF163" i="7"/>
  <c r="T163" i="7"/>
  <c r="R163" i="7"/>
  <c r="P163" i="7"/>
  <c r="P162" i="7" s="1"/>
  <c r="BK163" i="7"/>
  <c r="J163" i="7"/>
  <c r="BE163" i="7" s="1"/>
  <c r="BI159" i="7"/>
  <c r="BH159" i="7"/>
  <c r="BG159" i="7"/>
  <c r="BF159" i="7"/>
  <c r="T159" i="7"/>
  <c r="T158" i="7" s="1"/>
  <c r="R159" i="7"/>
  <c r="R158" i="7" s="1"/>
  <c r="P159" i="7"/>
  <c r="P158" i="7" s="1"/>
  <c r="BK159" i="7"/>
  <c r="BK158" i="7" s="1"/>
  <c r="J158" i="7" s="1"/>
  <c r="J59" i="7" s="1"/>
  <c r="J159" i="7"/>
  <c r="BE159" i="7" s="1"/>
  <c r="BI156" i="7"/>
  <c r="BH156" i="7"/>
  <c r="BG156" i="7"/>
  <c r="BF156" i="7"/>
  <c r="BE156" i="7"/>
  <c r="T156" i="7"/>
  <c r="R156" i="7"/>
  <c r="P156" i="7"/>
  <c r="BK156" i="7"/>
  <c r="J156" i="7"/>
  <c r="BI154" i="7"/>
  <c r="BH154" i="7"/>
  <c r="BG154" i="7"/>
  <c r="BF154" i="7"/>
  <c r="BE154" i="7"/>
  <c r="T154" i="7"/>
  <c r="R154" i="7"/>
  <c r="P154" i="7"/>
  <c r="BK154" i="7"/>
  <c r="J154" i="7"/>
  <c r="BI152" i="7"/>
  <c r="BH152" i="7"/>
  <c r="BG152" i="7"/>
  <c r="BF152" i="7"/>
  <c r="BE152" i="7"/>
  <c r="T152" i="7"/>
  <c r="R152" i="7"/>
  <c r="P152" i="7"/>
  <c r="BK152" i="7"/>
  <c r="J152" i="7"/>
  <c r="BI150" i="7"/>
  <c r="BH150" i="7"/>
  <c r="BG150" i="7"/>
  <c r="BF150" i="7"/>
  <c r="T150" i="7"/>
  <c r="R150" i="7"/>
  <c r="P150" i="7"/>
  <c r="BK150" i="7"/>
  <c r="J150" i="7"/>
  <c r="BE150" i="7" s="1"/>
  <c r="BI148" i="7"/>
  <c r="BH148" i="7"/>
  <c r="BG148" i="7"/>
  <c r="BF148" i="7"/>
  <c r="BE148" i="7"/>
  <c r="T148" i="7"/>
  <c r="R148" i="7"/>
  <c r="P148" i="7"/>
  <c r="BK148" i="7"/>
  <c r="J148" i="7"/>
  <c r="BI147" i="7"/>
  <c r="BH147" i="7"/>
  <c r="BG147" i="7"/>
  <c r="BF147" i="7"/>
  <c r="BE147" i="7"/>
  <c r="T147" i="7"/>
  <c r="R147" i="7"/>
  <c r="P147" i="7"/>
  <c r="BK147" i="7"/>
  <c r="J147" i="7"/>
  <c r="BI146" i="7"/>
  <c r="BH146" i="7"/>
  <c r="BG146" i="7"/>
  <c r="BF146" i="7"/>
  <c r="BE146" i="7"/>
  <c r="T146" i="7"/>
  <c r="R146" i="7"/>
  <c r="P146" i="7"/>
  <c r="BK146" i="7"/>
  <c r="J146" i="7"/>
  <c r="BI145" i="7"/>
  <c r="BH145" i="7"/>
  <c r="BG145" i="7"/>
  <c r="BF145" i="7"/>
  <c r="T145" i="7"/>
  <c r="R145" i="7"/>
  <c r="P145" i="7"/>
  <c r="BK145" i="7"/>
  <c r="J145" i="7"/>
  <c r="BE145" i="7" s="1"/>
  <c r="BI144" i="7"/>
  <c r="BH144" i="7"/>
  <c r="BG144" i="7"/>
  <c r="BF144" i="7"/>
  <c r="BE144" i="7"/>
  <c r="T144" i="7"/>
  <c r="R144" i="7"/>
  <c r="P144" i="7"/>
  <c r="BK144" i="7"/>
  <c r="J144" i="7"/>
  <c r="BI143" i="7"/>
  <c r="BH143" i="7"/>
  <c r="BG143" i="7"/>
  <c r="BF143" i="7"/>
  <c r="BE143" i="7"/>
  <c r="T143" i="7"/>
  <c r="R143" i="7"/>
  <c r="P143" i="7"/>
  <c r="BK143" i="7"/>
  <c r="J143" i="7"/>
  <c r="BI141" i="7"/>
  <c r="BH141" i="7"/>
  <c r="BG141" i="7"/>
  <c r="BF141" i="7"/>
  <c r="BE141" i="7"/>
  <c r="T141" i="7"/>
  <c r="R141" i="7"/>
  <c r="P141" i="7"/>
  <c r="BK141" i="7"/>
  <c r="J141" i="7"/>
  <c r="BI140" i="7"/>
  <c r="BH140" i="7"/>
  <c r="BG140" i="7"/>
  <c r="BF140" i="7"/>
  <c r="T140" i="7"/>
  <c r="R140" i="7"/>
  <c r="P140" i="7"/>
  <c r="BK140" i="7"/>
  <c r="J140" i="7"/>
  <c r="BE140" i="7" s="1"/>
  <c r="BI138" i="7"/>
  <c r="BH138" i="7"/>
  <c r="BG138" i="7"/>
  <c r="BF138" i="7"/>
  <c r="BE138" i="7"/>
  <c r="T138" i="7"/>
  <c r="R138" i="7"/>
  <c r="P138" i="7"/>
  <c r="BK138" i="7"/>
  <c r="J138" i="7"/>
  <c r="BI137" i="7"/>
  <c r="BH137" i="7"/>
  <c r="BG137" i="7"/>
  <c r="BF137" i="7"/>
  <c r="BE137" i="7"/>
  <c r="T137" i="7"/>
  <c r="R137" i="7"/>
  <c r="P137" i="7"/>
  <c r="BK137" i="7"/>
  <c r="J137" i="7"/>
  <c r="BI135" i="7"/>
  <c r="BH135" i="7"/>
  <c r="BG135" i="7"/>
  <c r="BF135" i="7"/>
  <c r="BE135" i="7"/>
  <c r="T135" i="7"/>
  <c r="R135" i="7"/>
  <c r="P135" i="7"/>
  <c r="BK135" i="7"/>
  <c r="J135" i="7"/>
  <c r="BI134" i="7"/>
  <c r="BH134" i="7"/>
  <c r="BG134" i="7"/>
  <c r="BF134" i="7"/>
  <c r="T134" i="7"/>
  <c r="R134" i="7"/>
  <c r="P134" i="7"/>
  <c r="BK134" i="7"/>
  <c r="J134" i="7"/>
  <c r="BE134" i="7" s="1"/>
  <c r="BI132" i="7"/>
  <c r="BH132" i="7"/>
  <c r="BG132" i="7"/>
  <c r="BF132" i="7"/>
  <c r="BE132" i="7"/>
  <c r="T132" i="7"/>
  <c r="R132" i="7"/>
  <c r="P132" i="7"/>
  <c r="BK132" i="7"/>
  <c r="J132" i="7"/>
  <c r="BI131" i="7"/>
  <c r="BH131" i="7"/>
  <c r="BG131" i="7"/>
  <c r="BF131" i="7"/>
  <c r="BE131" i="7"/>
  <c r="T131" i="7"/>
  <c r="R131" i="7"/>
  <c r="P131" i="7"/>
  <c r="BK131" i="7"/>
  <c r="J131" i="7"/>
  <c r="BI129" i="7"/>
  <c r="BH129" i="7"/>
  <c r="BG129" i="7"/>
  <c r="BF129" i="7"/>
  <c r="BE129" i="7"/>
  <c r="T129" i="7"/>
  <c r="R129" i="7"/>
  <c r="P129" i="7"/>
  <c r="BK129" i="7"/>
  <c r="J129" i="7"/>
  <c r="BI128" i="7"/>
  <c r="BH128" i="7"/>
  <c r="BG128" i="7"/>
  <c r="BF128" i="7"/>
  <c r="T128" i="7"/>
  <c r="R128" i="7"/>
  <c r="P128" i="7"/>
  <c r="BK128" i="7"/>
  <c r="J128" i="7"/>
  <c r="BE128" i="7" s="1"/>
  <c r="BI126" i="7"/>
  <c r="BH126" i="7"/>
  <c r="BG126" i="7"/>
  <c r="BF126" i="7"/>
  <c r="BE126" i="7"/>
  <c r="T126" i="7"/>
  <c r="R126" i="7"/>
  <c r="P126" i="7"/>
  <c r="BK126" i="7"/>
  <c r="J126" i="7"/>
  <c r="BI125" i="7"/>
  <c r="BH125" i="7"/>
  <c r="BG125" i="7"/>
  <c r="BF125" i="7"/>
  <c r="BE125" i="7"/>
  <c r="T125" i="7"/>
  <c r="R125" i="7"/>
  <c r="P125" i="7"/>
  <c r="BK125" i="7"/>
  <c r="J125" i="7"/>
  <c r="BI123" i="7"/>
  <c r="BH123" i="7"/>
  <c r="BG123" i="7"/>
  <c r="BF123" i="7"/>
  <c r="BE123" i="7"/>
  <c r="T123" i="7"/>
  <c r="R123" i="7"/>
  <c r="P123" i="7"/>
  <c r="BK123" i="7"/>
  <c r="J123" i="7"/>
  <c r="BI121" i="7"/>
  <c r="BH121" i="7"/>
  <c r="BG121" i="7"/>
  <c r="BF121" i="7"/>
  <c r="T121" i="7"/>
  <c r="R121" i="7"/>
  <c r="P121" i="7"/>
  <c r="BK121" i="7"/>
  <c r="J121" i="7"/>
  <c r="BE121" i="7" s="1"/>
  <c r="BI119" i="7"/>
  <c r="BH119" i="7"/>
  <c r="BG119" i="7"/>
  <c r="BF119" i="7"/>
  <c r="BE119" i="7"/>
  <c r="T119" i="7"/>
  <c r="R119" i="7"/>
  <c r="P119" i="7"/>
  <c r="BK119" i="7"/>
  <c r="J119" i="7"/>
  <c r="BI118" i="7"/>
  <c r="BH118" i="7"/>
  <c r="BG118" i="7"/>
  <c r="BF118" i="7"/>
  <c r="BE118" i="7"/>
  <c r="T118" i="7"/>
  <c r="R118" i="7"/>
  <c r="P118" i="7"/>
  <c r="BK118" i="7"/>
  <c r="J118" i="7"/>
  <c r="BI116" i="7"/>
  <c r="BH116" i="7"/>
  <c r="BG116" i="7"/>
  <c r="BF116" i="7"/>
  <c r="BE116" i="7"/>
  <c r="T116" i="7"/>
  <c r="R116" i="7"/>
  <c r="P116" i="7"/>
  <c r="BK116" i="7"/>
  <c r="J116" i="7"/>
  <c r="BI115" i="7"/>
  <c r="BH115" i="7"/>
  <c r="BG115" i="7"/>
  <c r="BF115" i="7"/>
  <c r="T115" i="7"/>
  <c r="R115" i="7"/>
  <c r="P115" i="7"/>
  <c r="BK115" i="7"/>
  <c r="J115" i="7"/>
  <c r="BE115" i="7" s="1"/>
  <c r="BI113" i="7"/>
  <c r="BH113" i="7"/>
  <c r="BG113" i="7"/>
  <c r="BF113" i="7"/>
  <c r="BE113" i="7"/>
  <c r="T113" i="7"/>
  <c r="R113" i="7"/>
  <c r="P113" i="7"/>
  <c r="BK113" i="7"/>
  <c r="J113" i="7"/>
  <c r="BI112" i="7"/>
  <c r="BH112" i="7"/>
  <c r="BG112" i="7"/>
  <c r="BF112" i="7"/>
  <c r="BE112" i="7"/>
  <c r="T112" i="7"/>
  <c r="R112" i="7"/>
  <c r="P112" i="7"/>
  <c r="BK112" i="7"/>
  <c r="J112" i="7"/>
  <c r="BI110" i="7"/>
  <c r="BH110" i="7"/>
  <c r="BG110" i="7"/>
  <c r="BF110" i="7"/>
  <c r="BE110" i="7"/>
  <c r="T110" i="7"/>
  <c r="R110" i="7"/>
  <c r="P110" i="7"/>
  <c r="BK110" i="7"/>
  <c r="J110" i="7"/>
  <c r="BI109" i="7"/>
  <c r="BH109" i="7"/>
  <c r="BG109" i="7"/>
  <c r="BF109" i="7"/>
  <c r="T109" i="7"/>
  <c r="R109" i="7"/>
  <c r="P109" i="7"/>
  <c r="BK109" i="7"/>
  <c r="J109" i="7"/>
  <c r="BE109" i="7" s="1"/>
  <c r="BI107" i="7"/>
  <c r="BH107" i="7"/>
  <c r="BG107" i="7"/>
  <c r="BF107" i="7"/>
  <c r="BE107" i="7"/>
  <c r="T107" i="7"/>
  <c r="R107" i="7"/>
  <c r="P107" i="7"/>
  <c r="BK107" i="7"/>
  <c r="J107" i="7"/>
  <c r="BI106" i="7"/>
  <c r="BH106" i="7"/>
  <c r="BG106" i="7"/>
  <c r="BF106" i="7"/>
  <c r="BE106" i="7"/>
  <c r="T106" i="7"/>
  <c r="R106" i="7"/>
  <c r="P106" i="7"/>
  <c r="BK106" i="7"/>
  <c r="J106" i="7"/>
  <c r="BI104" i="7"/>
  <c r="BH104" i="7"/>
  <c r="BG104" i="7"/>
  <c r="BF104" i="7"/>
  <c r="BE104" i="7"/>
  <c r="T104" i="7"/>
  <c r="R104" i="7"/>
  <c r="P104" i="7"/>
  <c r="BK104" i="7"/>
  <c r="J104" i="7"/>
  <c r="BI103" i="7"/>
  <c r="BH103" i="7"/>
  <c r="BG103" i="7"/>
  <c r="BF103" i="7"/>
  <c r="T103" i="7"/>
  <c r="R103" i="7"/>
  <c r="P103" i="7"/>
  <c r="BK103" i="7"/>
  <c r="J103" i="7"/>
  <c r="BE103" i="7" s="1"/>
  <c r="BI101" i="7"/>
  <c r="BH101" i="7"/>
  <c r="BG101" i="7"/>
  <c r="BF101" i="7"/>
  <c r="BE101" i="7"/>
  <c r="T101" i="7"/>
  <c r="R101" i="7"/>
  <c r="P101" i="7"/>
  <c r="BK101" i="7"/>
  <c r="J101" i="7"/>
  <c r="BI100" i="7"/>
  <c r="BH100" i="7"/>
  <c r="BG100" i="7"/>
  <c r="BF100" i="7"/>
  <c r="BE100" i="7"/>
  <c r="T100" i="7"/>
  <c r="R100" i="7"/>
  <c r="P100" i="7"/>
  <c r="BK100" i="7"/>
  <c r="J100" i="7"/>
  <c r="BI98" i="7"/>
  <c r="BH98" i="7"/>
  <c r="BG98" i="7"/>
  <c r="BF98" i="7"/>
  <c r="BE98" i="7"/>
  <c r="T98" i="7"/>
  <c r="R98" i="7"/>
  <c r="P98" i="7"/>
  <c r="BK98" i="7"/>
  <c r="J98" i="7"/>
  <c r="BI97" i="7"/>
  <c r="BH97" i="7"/>
  <c r="BG97" i="7"/>
  <c r="BF97" i="7"/>
  <c r="T97" i="7"/>
  <c r="R97" i="7"/>
  <c r="P97" i="7"/>
  <c r="BK97" i="7"/>
  <c r="J97" i="7"/>
  <c r="BE97" i="7" s="1"/>
  <c r="BI95" i="7"/>
  <c r="BH95" i="7"/>
  <c r="BG95" i="7"/>
  <c r="BF95" i="7"/>
  <c r="BE95" i="7"/>
  <c r="T95" i="7"/>
  <c r="R95" i="7"/>
  <c r="P95" i="7"/>
  <c r="BK95" i="7"/>
  <c r="J95" i="7"/>
  <c r="BI94" i="7"/>
  <c r="BH94" i="7"/>
  <c r="BG94" i="7"/>
  <c r="BF94" i="7"/>
  <c r="BE94" i="7"/>
  <c r="T94" i="7"/>
  <c r="R94" i="7"/>
  <c r="P94" i="7"/>
  <c r="BK94" i="7"/>
  <c r="J94" i="7"/>
  <c r="BI93" i="7"/>
  <c r="BH93" i="7"/>
  <c r="BG93" i="7"/>
  <c r="BF93" i="7"/>
  <c r="BE93" i="7"/>
  <c r="T93" i="7"/>
  <c r="R93" i="7"/>
  <c r="P93" i="7"/>
  <c r="BK93" i="7"/>
  <c r="J93" i="7"/>
  <c r="BI91" i="7"/>
  <c r="BH91" i="7"/>
  <c r="BG91" i="7"/>
  <c r="BF91" i="7"/>
  <c r="T91" i="7"/>
  <c r="R91" i="7"/>
  <c r="P91" i="7"/>
  <c r="BK91" i="7"/>
  <c r="J91" i="7"/>
  <c r="BE91" i="7" s="1"/>
  <c r="BI90" i="7"/>
  <c r="BH90" i="7"/>
  <c r="BG90" i="7"/>
  <c r="BF90" i="7"/>
  <c r="BE90" i="7"/>
  <c r="T90" i="7"/>
  <c r="R90" i="7"/>
  <c r="P90" i="7"/>
  <c r="BK90" i="7"/>
  <c r="J90" i="7"/>
  <c r="BI88" i="7"/>
  <c r="BH88" i="7"/>
  <c r="BG88" i="7"/>
  <c r="BF88" i="7"/>
  <c r="BE88" i="7"/>
  <c r="T88" i="7"/>
  <c r="T87" i="7" s="1"/>
  <c r="T86" i="7" s="1"/>
  <c r="R88" i="7"/>
  <c r="P88" i="7"/>
  <c r="BK88" i="7"/>
  <c r="J88" i="7"/>
  <c r="J81" i="7"/>
  <c r="F81" i="7"/>
  <c r="F79" i="7"/>
  <c r="E77" i="7"/>
  <c r="J51" i="7"/>
  <c r="F51" i="7"/>
  <c r="F49" i="7"/>
  <c r="E47" i="7"/>
  <c r="J18" i="7"/>
  <c r="E18" i="7"/>
  <c r="F52" i="7" s="1"/>
  <c r="J17" i="7"/>
  <c r="J12" i="7"/>
  <c r="J79" i="7" s="1"/>
  <c r="E7" i="7"/>
  <c r="E45" i="7" s="1"/>
  <c r="AY56" i="1"/>
  <c r="AX56" i="1"/>
  <c r="BI190" i="6"/>
  <c r="BH190" i="6"/>
  <c r="BG190" i="6"/>
  <c r="BF190" i="6"/>
  <c r="T190" i="6"/>
  <c r="R190" i="6"/>
  <c r="P190" i="6"/>
  <c r="BK190" i="6"/>
  <c r="J190" i="6"/>
  <c r="BE190" i="6" s="1"/>
  <c r="BI189" i="6"/>
  <c r="BH189" i="6"/>
  <c r="BG189" i="6"/>
  <c r="BF189" i="6"/>
  <c r="T189" i="6"/>
  <c r="T188" i="6" s="1"/>
  <c r="T187" i="6" s="1"/>
  <c r="R189" i="6"/>
  <c r="R188" i="6" s="1"/>
  <c r="R187" i="6" s="1"/>
  <c r="P189" i="6"/>
  <c r="P188" i="6" s="1"/>
  <c r="P187" i="6" s="1"/>
  <c r="BK189" i="6"/>
  <c r="J189" i="6"/>
  <c r="BE189" i="6" s="1"/>
  <c r="BI185" i="6"/>
  <c r="BH185" i="6"/>
  <c r="BG185" i="6"/>
  <c r="BF185" i="6"/>
  <c r="BE185" i="6"/>
  <c r="T185" i="6"/>
  <c r="T184" i="6" s="1"/>
  <c r="R185" i="6"/>
  <c r="R184" i="6" s="1"/>
  <c r="P185" i="6"/>
  <c r="P184" i="6" s="1"/>
  <c r="BK185" i="6"/>
  <c r="BK184" i="6" s="1"/>
  <c r="J184" i="6" s="1"/>
  <c r="J61" i="6" s="1"/>
  <c r="J185" i="6"/>
  <c r="BI183" i="6"/>
  <c r="BH183" i="6"/>
  <c r="BG183" i="6"/>
  <c r="BF183" i="6"/>
  <c r="T183" i="6"/>
  <c r="R183" i="6"/>
  <c r="P183" i="6"/>
  <c r="BK183" i="6"/>
  <c r="J183" i="6"/>
  <c r="BE183" i="6" s="1"/>
  <c r="BI182" i="6"/>
  <c r="BH182" i="6"/>
  <c r="BG182" i="6"/>
  <c r="BF182" i="6"/>
  <c r="T182" i="6"/>
  <c r="R182" i="6"/>
  <c r="P182" i="6"/>
  <c r="BK182" i="6"/>
  <c r="J182" i="6"/>
  <c r="BE182" i="6" s="1"/>
  <c r="BI180" i="6"/>
  <c r="BH180" i="6"/>
  <c r="BG180" i="6"/>
  <c r="BF180" i="6"/>
  <c r="T180" i="6"/>
  <c r="R180" i="6"/>
  <c r="P180" i="6"/>
  <c r="BK180" i="6"/>
  <c r="J180" i="6"/>
  <c r="BE180" i="6" s="1"/>
  <c r="BI178" i="6"/>
  <c r="BH178" i="6"/>
  <c r="BG178" i="6"/>
  <c r="BF178" i="6"/>
  <c r="T178" i="6"/>
  <c r="R178" i="6"/>
  <c r="P178" i="6"/>
  <c r="BK178" i="6"/>
  <c r="J178" i="6"/>
  <c r="BE178" i="6" s="1"/>
  <c r="BI177" i="6"/>
  <c r="BH177" i="6"/>
  <c r="BG177" i="6"/>
  <c r="BF177" i="6"/>
  <c r="T177" i="6"/>
  <c r="R177" i="6"/>
  <c r="P177" i="6"/>
  <c r="BK177" i="6"/>
  <c r="J177" i="6"/>
  <c r="BE177" i="6" s="1"/>
  <c r="BI176" i="6"/>
  <c r="BH176" i="6"/>
  <c r="BG176" i="6"/>
  <c r="BF176" i="6"/>
  <c r="T176" i="6"/>
  <c r="R176" i="6"/>
  <c r="P176" i="6"/>
  <c r="BK176" i="6"/>
  <c r="J176" i="6"/>
  <c r="BE176" i="6" s="1"/>
  <c r="BI175" i="6"/>
  <c r="BH175" i="6"/>
  <c r="BG175" i="6"/>
  <c r="BF175" i="6"/>
  <c r="T175" i="6"/>
  <c r="R175" i="6"/>
  <c r="P175" i="6"/>
  <c r="BK175" i="6"/>
  <c r="J175" i="6"/>
  <c r="BE175" i="6" s="1"/>
  <c r="BI174" i="6"/>
  <c r="BH174" i="6"/>
  <c r="BG174" i="6"/>
  <c r="BF174" i="6"/>
  <c r="T174" i="6"/>
  <c r="R174" i="6"/>
  <c r="P174" i="6"/>
  <c r="BK174" i="6"/>
  <c r="J174" i="6"/>
  <c r="BE174" i="6" s="1"/>
  <c r="BI173" i="6"/>
  <c r="BH173" i="6"/>
  <c r="BG173" i="6"/>
  <c r="BF173" i="6"/>
  <c r="T173" i="6"/>
  <c r="R173" i="6"/>
  <c r="P173" i="6"/>
  <c r="BK173" i="6"/>
  <c r="J173" i="6"/>
  <c r="BE173" i="6" s="1"/>
  <c r="BI172" i="6"/>
  <c r="BH172" i="6"/>
  <c r="BG172" i="6"/>
  <c r="BF172" i="6"/>
  <c r="T172" i="6"/>
  <c r="R172" i="6"/>
  <c r="P172" i="6"/>
  <c r="BK172" i="6"/>
  <c r="J172" i="6"/>
  <c r="BE172" i="6" s="1"/>
  <c r="BI170" i="6"/>
  <c r="BH170" i="6"/>
  <c r="BG170" i="6"/>
  <c r="BF170" i="6"/>
  <c r="T170" i="6"/>
  <c r="R170" i="6"/>
  <c r="P170" i="6"/>
  <c r="BK170" i="6"/>
  <c r="J170" i="6"/>
  <c r="BE170" i="6" s="1"/>
  <c r="BI169" i="6"/>
  <c r="BH169" i="6"/>
  <c r="BG169" i="6"/>
  <c r="BF169" i="6"/>
  <c r="T169" i="6"/>
  <c r="R169" i="6"/>
  <c r="P169" i="6"/>
  <c r="BK169" i="6"/>
  <c r="J169" i="6"/>
  <c r="BE169" i="6" s="1"/>
  <c r="BI168" i="6"/>
  <c r="BH168" i="6"/>
  <c r="BG168" i="6"/>
  <c r="BF168" i="6"/>
  <c r="T168" i="6"/>
  <c r="R168" i="6"/>
  <c r="P168" i="6"/>
  <c r="BK168" i="6"/>
  <c r="J168" i="6"/>
  <c r="BE168" i="6" s="1"/>
  <c r="BI167" i="6"/>
  <c r="BH167" i="6"/>
  <c r="BG167" i="6"/>
  <c r="BF167" i="6"/>
  <c r="T167" i="6"/>
  <c r="R167" i="6"/>
  <c r="P167" i="6"/>
  <c r="BK167" i="6"/>
  <c r="J167" i="6"/>
  <c r="BE167" i="6" s="1"/>
  <c r="BI166" i="6"/>
  <c r="BH166" i="6"/>
  <c r="BG166" i="6"/>
  <c r="BF166" i="6"/>
  <c r="T166" i="6"/>
  <c r="R166" i="6"/>
  <c r="P166" i="6"/>
  <c r="BK166" i="6"/>
  <c r="J166" i="6"/>
  <c r="BE166" i="6" s="1"/>
  <c r="BI165" i="6"/>
  <c r="BH165" i="6"/>
  <c r="BG165" i="6"/>
  <c r="BF165" i="6"/>
  <c r="T165" i="6"/>
  <c r="R165" i="6"/>
  <c r="P165" i="6"/>
  <c r="BK165" i="6"/>
  <c r="J165" i="6"/>
  <c r="BE165" i="6" s="1"/>
  <c r="BI164" i="6"/>
  <c r="BH164" i="6"/>
  <c r="BG164" i="6"/>
  <c r="BF164" i="6"/>
  <c r="T164" i="6"/>
  <c r="R164" i="6"/>
  <c r="P164" i="6"/>
  <c r="BK164" i="6"/>
  <c r="J164" i="6"/>
  <c r="BE164" i="6" s="1"/>
  <c r="BI162" i="6"/>
  <c r="BH162" i="6"/>
  <c r="BG162" i="6"/>
  <c r="BF162" i="6"/>
  <c r="T162" i="6"/>
  <c r="R162" i="6"/>
  <c r="P162" i="6"/>
  <c r="BK162" i="6"/>
  <c r="J162" i="6"/>
  <c r="BE162" i="6" s="1"/>
  <c r="BI160" i="6"/>
  <c r="BH160" i="6"/>
  <c r="BG160" i="6"/>
  <c r="BF160" i="6"/>
  <c r="T160" i="6"/>
  <c r="R160" i="6"/>
  <c r="P160" i="6"/>
  <c r="BK160" i="6"/>
  <c r="J160" i="6"/>
  <c r="BE160" i="6" s="1"/>
  <c r="BI157" i="6"/>
  <c r="BH157" i="6"/>
  <c r="BG157" i="6"/>
  <c r="BF157" i="6"/>
  <c r="T157" i="6"/>
  <c r="R157" i="6"/>
  <c r="P157" i="6"/>
  <c r="BK157" i="6"/>
  <c r="J157" i="6"/>
  <c r="BE157" i="6" s="1"/>
  <c r="BI155" i="6"/>
  <c r="BH155" i="6"/>
  <c r="BG155" i="6"/>
  <c r="BF155" i="6"/>
  <c r="T155" i="6"/>
  <c r="R155" i="6"/>
  <c r="P155" i="6"/>
  <c r="BK155" i="6"/>
  <c r="J155" i="6"/>
  <c r="BE155" i="6" s="1"/>
  <c r="BI153" i="6"/>
  <c r="BH153" i="6"/>
  <c r="BG153" i="6"/>
  <c r="BF153" i="6"/>
  <c r="BE153" i="6"/>
  <c r="T153" i="6"/>
  <c r="R153" i="6"/>
  <c r="P153" i="6"/>
  <c r="BK153" i="6"/>
  <c r="J153" i="6"/>
  <c r="BI150" i="6"/>
  <c r="BH150" i="6"/>
  <c r="BG150" i="6"/>
  <c r="BF150" i="6"/>
  <c r="T150" i="6"/>
  <c r="R150" i="6"/>
  <c r="P150" i="6"/>
  <c r="BK150" i="6"/>
  <c r="J150" i="6"/>
  <c r="BE150" i="6" s="1"/>
  <c r="BI147" i="6"/>
  <c r="BH147" i="6"/>
  <c r="BG147" i="6"/>
  <c r="BF147" i="6"/>
  <c r="BE147" i="6"/>
  <c r="T147" i="6"/>
  <c r="R147" i="6"/>
  <c r="P147" i="6"/>
  <c r="BK147" i="6"/>
  <c r="J147" i="6"/>
  <c r="BI143" i="6"/>
  <c r="BH143" i="6"/>
  <c r="BG143" i="6"/>
  <c r="BF143" i="6"/>
  <c r="T143" i="6"/>
  <c r="R143" i="6"/>
  <c r="P143" i="6"/>
  <c r="BK143" i="6"/>
  <c r="J143" i="6"/>
  <c r="BE143" i="6" s="1"/>
  <c r="BI141" i="6"/>
  <c r="BH141" i="6"/>
  <c r="BG141" i="6"/>
  <c r="BF141" i="6"/>
  <c r="T141" i="6"/>
  <c r="R141" i="6"/>
  <c r="P141" i="6"/>
  <c r="BK141" i="6"/>
  <c r="J141" i="6"/>
  <c r="BE141" i="6" s="1"/>
  <c r="BI139" i="6"/>
  <c r="BH139" i="6"/>
  <c r="BG139" i="6"/>
  <c r="BF139" i="6"/>
  <c r="T139" i="6"/>
  <c r="R139" i="6"/>
  <c r="P139" i="6"/>
  <c r="BK139" i="6"/>
  <c r="J139" i="6"/>
  <c r="BE139" i="6" s="1"/>
  <c r="BI134" i="6"/>
  <c r="BH134" i="6"/>
  <c r="BG134" i="6"/>
  <c r="BF134" i="6"/>
  <c r="T134" i="6"/>
  <c r="R134" i="6"/>
  <c r="P134" i="6"/>
  <c r="BK134" i="6"/>
  <c r="J134" i="6"/>
  <c r="BE134" i="6" s="1"/>
  <c r="BI131" i="6"/>
  <c r="BH131" i="6"/>
  <c r="BG131" i="6"/>
  <c r="BF131" i="6"/>
  <c r="T131" i="6"/>
  <c r="R131" i="6"/>
  <c r="P131" i="6"/>
  <c r="BK131" i="6"/>
  <c r="J131" i="6"/>
  <c r="BE131" i="6" s="1"/>
  <c r="BI129" i="6"/>
  <c r="BH129" i="6"/>
  <c r="BG129" i="6"/>
  <c r="BF129" i="6"/>
  <c r="T129" i="6"/>
  <c r="R129" i="6"/>
  <c r="P129" i="6"/>
  <c r="BK129" i="6"/>
  <c r="J129" i="6"/>
  <c r="BE129" i="6" s="1"/>
  <c r="BI127" i="6"/>
  <c r="BH127" i="6"/>
  <c r="BG127" i="6"/>
  <c r="BF127" i="6"/>
  <c r="T127" i="6"/>
  <c r="R127" i="6"/>
  <c r="P127" i="6"/>
  <c r="BK127" i="6"/>
  <c r="J127" i="6"/>
  <c r="BE127" i="6" s="1"/>
  <c r="BI124" i="6"/>
  <c r="BH124" i="6"/>
  <c r="BG124" i="6"/>
  <c r="BF124" i="6"/>
  <c r="T124" i="6"/>
  <c r="R124" i="6"/>
  <c r="P124" i="6"/>
  <c r="BK124" i="6"/>
  <c r="J124" i="6"/>
  <c r="BE124" i="6" s="1"/>
  <c r="BI121" i="6"/>
  <c r="BH121" i="6"/>
  <c r="BG121" i="6"/>
  <c r="BF121" i="6"/>
  <c r="T121" i="6"/>
  <c r="R121" i="6"/>
  <c r="P121" i="6"/>
  <c r="BK121" i="6"/>
  <c r="J121" i="6"/>
  <c r="BE121" i="6" s="1"/>
  <c r="BI119" i="6"/>
  <c r="BH119" i="6"/>
  <c r="BG119" i="6"/>
  <c r="BF119" i="6"/>
  <c r="T119" i="6"/>
  <c r="R119" i="6"/>
  <c r="P119" i="6"/>
  <c r="BK119" i="6"/>
  <c r="J119" i="6"/>
  <c r="BE119" i="6" s="1"/>
  <c r="BI117" i="6"/>
  <c r="BH117" i="6"/>
  <c r="BG117" i="6"/>
  <c r="BF117" i="6"/>
  <c r="T117" i="6"/>
  <c r="R117" i="6"/>
  <c r="P117" i="6"/>
  <c r="BK117" i="6"/>
  <c r="J117" i="6"/>
  <c r="BE117" i="6" s="1"/>
  <c r="BI114" i="6"/>
  <c r="BH114" i="6"/>
  <c r="BG114" i="6"/>
  <c r="BF114" i="6"/>
  <c r="T114" i="6"/>
  <c r="R114" i="6"/>
  <c r="P114" i="6"/>
  <c r="BK114" i="6"/>
  <c r="J114" i="6"/>
  <c r="BE114" i="6" s="1"/>
  <c r="BI112" i="6"/>
  <c r="BH112" i="6"/>
  <c r="BG112" i="6"/>
  <c r="BF112" i="6"/>
  <c r="T112" i="6"/>
  <c r="R112" i="6"/>
  <c r="P112" i="6"/>
  <c r="BK112" i="6"/>
  <c r="J112" i="6"/>
  <c r="BE112" i="6" s="1"/>
  <c r="BI110" i="6"/>
  <c r="BH110" i="6"/>
  <c r="BG110" i="6"/>
  <c r="BF110" i="6"/>
  <c r="T110" i="6"/>
  <c r="R110" i="6"/>
  <c r="P110" i="6"/>
  <c r="BK110" i="6"/>
  <c r="J110" i="6"/>
  <c r="BE110" i="6" s="1"/>
  <c r="BI109" i="6"/>
  <c r="BH109" i="6"/>
  <c r="BG109" i="6"/>
  <c r="BF109" i="6"/>
  <c r="T109" i="6"/>
  <c r="R109" i="6"/>
  <c r="P109" i="6"/>
  <c r="BK109" i="6"/>
  <c r="J109" i="6"/>
  <c r="BE109" i="6" s="1"/>
  <c r="BI108" i="6"/>
  <c r="BH108" i="6"/>
  <c r="BG108" i="6"/>
  <c r="BF108" i="6"/>
  <c r="T108" i="6"/>
  <c r="R108" i="6"/>
  <c r="P108" i="6"/>
  <c r="BK108" i="6"/>
  <c r="J108" i="6"/>
  <c r="BE108" i="6" s="1"/>
  <c r="BI107" i="6"/>
  <c r="BH107" i="6"/>
  <c r="BG107" i="6"/>
  <c r="BF107" i="6"/>
  <c r="T107" i="6"/>
  <c r="R107" i="6"/>
  <c r="P107" i="6"/>
  <c r="BK107" i="6"/>
  <c r="J107" i="6"/>
  <c r="BE107" i="6" s="1"/>
  <c r="BI104" i="6"/>
  <c r="BH104" i="6"/>
  <c r="BG104" i="6"/>
  <c r="BF104" i="6"/>
  <c r="T104" i="6"/>
  <c r="R104" i="6"/>
  <c r="P104" i="6"/>
  <c r="BK104" i="6"/>
  <c r="J104" i="6"/>
  <c r="BE104" i="6" s="1"/>
  <c r="BI101" i="6"/>
  <c r="BH101" i="6"/>
  <c r="BG101" i="6"/>
  <c r="BF101" i="6"/>
  <c r="T101" i="6"/>
  <c r="R101" i="6"/>
  <c r="P101" i="6"/>
  <c r="BK101" i="6"/>
  <c r="J101" i="6"/>
  <c r="BE101" i="6" s="1"/>
  <c r="BI98" i="6"/>
  <c r="BH98" i="6"/>
  <c r="BG98" i="6"/>
  <c r="BF98" i="6"/>
  <c r="T98" i="6"/>
  <c r="R98" i="6"/>
  <c r="P98" i="6"/>
  <c r="BK98" i="6"/>
  <c r="J98" i="6"/>
  <c r="BE98" i="6" s="1"/>
  <c r="BI92" i="6"/>
  <c r="BH92" i="6"/>
  <c r="BG92" i="6"/>
  <c r="BF92" i="6"/>
  <c r="T92" i="6"/>
  <c r="R92" i="6"/>
  <c r="P92" i="6"/>
  <c r="BK92" i="6"/>
  <c r="J92" i="6"/>
  <c r="BE92" i="6" s="1"/>
  <c r="BI89" i="6"/>
  <c r="BH89" i="6"/>
  <c r="BG89" i="6"/>
  <c r="BF89" i="6"/>
  <c r="T89" i="6"/>
  <c r="R89" i="6"/>
  <c r="P89" i="6"/>
  <c r="BK89" i="6"/>
  <c r="J89" i="6"/>
  <c r="BE89" i="6" s="1"/>
  <c r="BI86" i="6"/>
  <c r="BH86" i="6"/>
  <c r="BG86" i="6"/>
  <c r="BF86" i="6"/>
  <c r="T86" i="6"/>
  <c r="T85" i="6" s="1"/>
  <c r="R86" i="6"/>
  <c r="P86" i="6"/>
  <c r="BK86" i="6"/>
  <c r="J86" i="6"/>
  <c r="BE86" i="6" s="1"/>
  <c r="J79" i="6"/>
  <c r="F79" i="6"/>
  <c r="F77" i="6"/>
  <c r="E75" i="6"/>
  <c r="J51" i="6"/>
  <c r="F51" i="6"/>
  <c r="F49" i="6"/>
  <c r="E47" i="6"/>
  <c r="E45" i="6"/>
  <c r="J18" i="6"/>
  <c r="E18" i="6"/>
  <c r="F80" i="6" s="1"/>
  <c r="J17" i="6"/>
  <c r="J12" i="6"/>
  <c r="J49" i="6" s="1"/>
  <c r="E7" i="6"/>
  <c r="E73" i="6" s="1"/>
  <c r="AY55" i="1"/>
  <c r="AX55" i="1"/>
  <c r="BI244" i="5"/>
  <c r="BH244" i="5"/>
  <c r="BG244" i="5"/>
  <c r="BF244" i="5"/>
  <c r="T244" i="5"/>
  <c r="R244" i="5"/>
  <c r="P244" i="5"/>
  <c r="BK244" i="5"/>
  <c r="J244" i="5"/>
  <c r="BE244" i="5" s="1"/>
  <c r="BI243" i="5"/>
  <c r="BH243" i="5"/>
  <c r="BG243" i="5"/>
  <c r="BF243" i="5"/>
  <c r="T243" i="5"/>
  <c r="R243" i="5"/>
  <c r="P243" i="5"/>
  <c r="BK243" i="5"/>
  <c r="J243" i="5"/>
  <c r="BE243" i="5" s="1"/>
  <c r="BI242" i="5"/>
  <c r="BH242" i="5"/>
  <c r="BG242" i="5"/>
  <c r="BF242" i="5"/>
  <c r="T242" i="5"/>
  <c r="R242" i="5"/>
  <c r="P242" i="5"/>
  <c r="BK242" i="5"/>
  <c r="J242" i="5"/>
  <c r="BE242" i="5" s="1"/>
  <c r="BI241" i="5"/>
  <c r="BH241" i="5"/>
  <c r="BG241" i="5"/>
  <c r="BF241" i="5"/>
  <c r="BE241" i="5"/>
  <c r="T241" i="5"/>
  <c r="R241" i="5"/>
  <c r="P241" i="5"/>
  <c r="BK241" i="5"/>
  <c r="J241" i="5"/>
  <c r="BI240" i="5"/>
  <c r="BH240" i="5"/>
  <c r="BG240" i="5"/>
  <c r="BF240" i="5"/>
  <c r="T240" i="5"/>
  <c r="R240" i="5"/>
  <c r="P240" i="5"/>
  <c r="BK240" i="5"/>
  <c r="J240" i="5"/>
  <c r="BE240" i="5" s="1"/>
  <c r="BI239" i="5"/>
  <c r="BH239" i="5"/>
  <c r="BG239" i="5"/>
  <c r="BF239" i="5"/>
  <c r="T239" i="5"/>
  <c r="R239" i="5"/>
  <c r="P239" i="5"/>
  <c r="BK239" i="5"/>
  <c r="J239" i="5"/>
  <c r="BE239" i="5" s="1"/>
  <c r="BI238" i="5"/>
  <c r="BH238" i="5"/>
  <c r="BG238" i="5"/>
  <c r="BF238" i="5"/>
  <c r="T238" i="5"/>
  <c r="R238" i="5"/>
  <c r="P238" i="5"/>
  <c r="BK238" i="5"/>
  <c r="J238" i="5"/>
  <c r="BE238" i="5" s="1"/>
  <c r="BI236" i="5"/>
  <c r="BH236" i="5"/>
  <c r="BG236" i="5"/>
  <c r="BF236" i="5"/>
  <c r="T236" i="5"/>
  <c r="R236" i="5"/>
  <c r="P236" i="5"/>
  <c r="BK236" i="5"/>
  <c r="J236" i="5"/>
  <c r="BE236" i="5" s="1"/>
  <c r="BI235" i="5"/>
  <c r="BH235" i="5"/>
  <c r="BG235" i="5"/>
  <c r="BF235" i="5"/>
  <c r="BE235" i="5"/>
  <c r="T235" i="5"/>
  <c r="R235" i="5"/>
  <c r="P235" i="5"/>
  <c r="BK235" i="5"/>
  <c r="J235" i="5"/>
  <c r="BI233" i="5"/>
  <c r="BH233" i="5"/>
  <c r="BG233" i="5"/>
  <c r="BF233" i="5"/>
  <c r="T233" i="5"/>
  <c r="R233" i="5"/>
  <c r="P233" i="5"/>
  <c r="BK233" i="5"/>
  <c r="J233" i="5"/>
  <c r="BE233" i="5" s="1"/>
  <c r="BI230" i="5"/>
  <c r="BH230" i="5"/>
  <c r="BG230" i="5"/>
  <c r="BF230" i="5"/>
  <c r="T230" i="5"/>
  <c r="R230" i="5"/>
  <c r="P230" i="5"/>
  <c r="BK230" i="5"/>
  <c r="J230" i="5"/>
  <c r="BE230" i="5" s="1"/>
  <c r="BI229" i="5"/>
  <c r="BH229" i="5"/>
  <c r="BG229" i="5"/>
  <c r="BF229" i="5"/>
  <c r="T229" i="5"/>
  <c r="R229" i="5"/>
  <c r="P229" i="5"/>
  <c r="BK229" i="5"/>
  <c r="J229" i="5"/>
  <c r="BE229" i="5" s="1"/>
  <c r="BI228" i="5"/>
  <c r="BH228" i="5"/>
  <c r="BG228" i="5"/>
  <c r="BF228" i="5"/>
  <c r="T228" i="5"/>
  <c r="R228" i="5"/>
  <c r="P228" i="5"/>
  <c r="BK228" i="5"/>
  <c r="J228" i="5"/>
  <c r="BE228" i="5" s="1"/>
  <c r="BI224" i="5"/>
  <c r="BH224" i="5"/>
  <c r="BG224" i="5"/>
  <c r="BF224" i="5"/>
  <c r="T224" i="5"/>
  <c r="T223" i="5" s="1"/>
  <c r="R224" i="5"/>
  <c r="R223" i="5" s="1"/>
  <c r="P224" i="5"/>
  <c r="P223" i="5" s="1"/>
  <c r="BK224" i="5"/>
  <c r="BK223" i="5" s="1"/>
  <c r="J223" i="5" s="1"/>
  <c r="J65" i="5" s="1"/>
  <c r="J224" i="5"/>
  <c r="BE224" i="5" s="1"/>
  <c r="BI222" i="5"/>
  <c r="BH222" i="5"/>
  <c r="BG222" i="5"/>
  <c r="BF222" i="5"/>
  <c r="T222" i="5"/>
  <c r="R222" i="5"/>
  <c r="P222" i="5"/>
  <c r="BK222" i="5"/>
  <c r="J222" i="5"/>
  <c r="BE222" i="5" s="1"/>
  <c r="BI220" i="5"/>
  <c r="BH220" i="5"/>
  <c r="BG220" i="5"/>
  <c r="BF220" i="5"/>
  <c r="BE220" i="5"/>
  <c r="T220" i="5"/>
  <c r="R220" i="5"/>
  <c r="P220" i="5"/>
  <c r="P219" i="5" s="1"/>
  <c r="BK220" i="5"/>
  <c r="J220" i="5"/>
  <c r="BI218" i="5"/>
  <c r="BH218" i="5"/>
  <c r="BG218" i="5"/>
  <c r="BF218" i="5"/>
  <c r="T218" i="5"/>
  <c r="T217" i="5" s="1"/>
  <c r="R218" i="5"/>
  <c r="R217" i="5" s="1"/>
  <c r="P218" i="5"/>
  <c r="P217" i="5" s="1"/>
  <c r="BK218" i="5"/>
  <c r="BK217" i="5" s="1"/>
  <c r="J217" i="5" s="1"/>
  <c r="J63" i="5" s="1"/>
  <c r="J218" i="5"/>
  <c r="BE218" i="5" s="1"/>
  <c r="BI215" i="5"/>
  <c r="BH215" i="5"/>
  <c r="BG215" i="5"/>
  <c r="BF215" i="5"/>
  <c r="T215" i="5"/>
  <c r="R215" i="5"/>
  <c r="P215" i="5"/>
  <c r="BK215" i="5"/>
  <c r="J215" i="5"/>
  <c r="BE215" i="5" s="1"/>
  <c r="BI213" i="5"/>
  <c r="BH213" i="5"/>
  <c r="BG213" i="5"/>
  <c r="BF213" i="5"/>
  <c r="T213" i="5"/>
  <c r="R213" i="5"/>
  <c r="P213" i="5"/>
  <c r="BK213" i="5"/>
  <c r="J213" i="5"/>
  <c r="BE213" i="5" s="1"/>
  <c r="BI211" i="5"/>
  <c r="BH211" i="5"/>
  <c r="BG211" i="5"/>
  <c r="BF211" i="5"/>
  <c r="T211" i="5"/>
  <c r="R211" i="5"/>
  <c r="P211" i="5"/>
  <c r="BK211" i="5"/>
  <c r="J211" i="5"/>
  <c r="BE211" i="5" s="1"/>
  <c r="BI209" i="5"/>
  <c r="BH209" i="5"/>
  <c r="BG209" i="5"/>
  <c r="BF209" i="5"/>
  <c r="BE209" i="5"/>
  <c r="T209" i="5"/>
  <c r="R209" i="5"/>
  <c r="P209" i="5"/>
  <c r="BK209" i="5"/>
  <c r="J209" i="5"/>
  <c r="BI208" i="5"/>
  <c r="BH208" i="5"/>
  <c r="BG208" i="5"/>
  <c r="BF208" i="5"/>
  <c r="T208" i="5"/>
  <c r="R208" i="5"/>
  <c r="P208" i="5"/>
  <c r="BK208" i="5"/>
  <c r="J208" i="5"/>
  <c r="BE208" i="5" s="1"/>
  <c r="BI207" i="5"/>
  <c r="BH207" i="5"/>
  <c r="BG207" i="5"/>
  <c r="BF207" i="5"/>
  <c r="T207" i="5"/>
  <c r="R207" i="5"/>
  <c r="P207" i="5"/>
  <c r="BK207" i="5"/>
  <c r="J207" i="5"/>
  <c r="BE207" i="5" s="1"/>
  <c r="BI206" i="5"/>
  <c r="BH206" i="5"/>
  <c r="BG206" i="5"/>
  <c r="BF206" i="5"/>
  <c r="T206" i="5"/>
  <c r="R206" i="5"/>
  <c r="P206" i="5"/>
  <c r="BK206" i="5"/>
  <c r="J206" i="5"/>
  <c r="BE206" i="5" s="1"/>
  <c r="BI204" i="5"/>
  <c r="BH204" i="5"/>
  <c r="BG204" i="5"/>
  <c r="BF204" i="5"/>
  <c r="T204" i="5"/>
  <c r="R204" i="5"/>
  <c r="P204" i="5"/>
  <c r="BK204" i="5"/>
  <c r="J204" i="5"/>
  <c r="BE204" i="5" s="1"/>
  <c r="BI202" i="5"/>
  <c r="BH202" i="5"/>
  <c r="BG202" i="5"/>
  <c r="BF202" i="5"/>
  <c r="T202" i="5"/>
  <c r="R202" i="5"/>
  <c r="P202" i="5"/>
  <c r="BK202" i="5"/>
  <c r="J202" i="5"/>
  <c r="BE202" i="5" s="1"/>
  <c r="BI200" i="5"/>
  <c r="BH200" i="5"/>
  <c r="BG200" i="5"/>
  <c r="BF200" i="5"/>
  <c r="T200" i="5"/>
  <c r="R200" i="5"/>
  <c r="P200" i="5"/>
  <c r="BK200" i="5"/>
  <c r="J200" i="5"/>
  <c r="BE200" i="5" s="1"/>
  <c r="BI198" i="5"/>
  <c r="BH198" i="5"/>
  <c r="BG198" i="5"/>
  <c r="BF198" i="5"/>
  <c r="T198" i="5"/>
  <c r="T197" i="5" s="1"/>
  <c r="R198" i="5"/>
  <c r="P198" i="5"/>
  <c r="BK198" i="5"/>
  <c r="J198" i="5"/>
  <c r="BE198" i="5" s="1"/>
  <c r="BI195" i="5"/>
  <c r="BH195" i="5"/>
  <c r="BG195" i="5"/>
  <c r="BF195" i="5"/>
  <c r="T195" i="5"/>
  <c r="R195" i="5"/>
  <c r="P195" i="5"/>
  <c r="BK195" i="5"/>
  <c r="J195" i="5"/>
  <c r="BE195" i="5" s="1"/>
  <c r="BI194" i="5"/>
  <c r="BH194" i="5"/>
  <c r="BG194" i="5"/>
  <c r="BF194" i="5"/>
  <c r="T194" i="5"/>
  <c r="R194" i="5"/>
  <c r="P194" i="5"/>
  <c r="BK194" i="5"/>
  <c r="J194" i="5"/>
  <c r="BE194" i="5" s="1"/>
  <c r="BI191" i="5"/>
  <c r="BH191" i="5"/>
  <c r="BG191" i="5"/>
  <c r="BF191" i="5"/>
  <c r="T191" i="5"/>
  <c r="R191" i="5"/>
  <c r="P191" i="5"/>
  <c r="BK191" i="5"/>
  <c r="J191" i="5"/>
  <c r="BE191" i="5" s="1"/>
  <c r="BI189" i="5"/>
  <c r="BH189" i="5"/>
  <c r="BG189" i="5"/>
  <c r="BF189" i="5"/>
  <c r="T189" i="5"/>
  <c r="R189" i="5"/>
  <c r="P189" i="5"/>
  <c r="BK189" i="5"/>
  <c r="J189" i="5"/>
  <c r="BE189" i="5" s="1"/>
  <c r="BI187" i="5"/>
  <c r="BH187" i="5"/>
  <c r="BG187" i="5"/>
  <c r="BF187" i="5"/>
  <c r="T187" i="5"/>
  <c r="R187" i="5"/>
  <c r="P187" i="5"/>
  <c r="BK187" i="5"/>
  <c r="J187" i="5"/>
  <c r="BE187" i="5" s="1"/>
  <c r="BI186" i="5"/>
  <c r="BH186" i="5"/>
  <c r="BG186" i="5"/>
  <c r="BF186" i="5"/>
  <c r="BE186" i="5"/>
  <c r="T186" i="5"/>
  <c r="R186" i="5"/>
  <c r="P186" i="5"/>
  <c r="BK186" i="5"/>
  <c r="J186" i="5"/>
  <c r="BI184" i="5"/>
  <c r="BH184" i="5"/>
  <c r="BG184" i="5"/>
  <c r="BF184" i="5"/>
  <c r="T184" i="5"/>
  <c r="R184" i="5"/>
  <c r="P184" i="5"/>
  <c r="BK184" i="5"/>
  <c r="J184" i="5"/>
  <c r="BE184" i="5" s="1"/>
  <c r="BI183" i="5"/>
  <c r="BH183" i="5"/>
  <c r="BG183" i="5"/>
  <c r="BF183" i="5"/>
  <c r="T183" i="5"/>
  <c r="R183" i="5"/>
  <c r="P183" i="5"/>
  <c r="BK183" i="5"/>
  <c r="J183" i="5"/>
  <c r="BE183" i="5" s="1"/>
  <c r="BI182" i="5"/>
  <c r="BH182" i="5"/>
  <c r="BG182" i="5"/>
  <c r="BF182" i="5"/>
  <c r="T182" i="5"/>
  <c r="R182" i="5"/>
  <c r="P182" i="5"/>
  <c r="BK182" i="5"/>
  <c r="J182" i="5"/>
  <c r="BE182" i="5" s="1"/>
  <c r="BI180" i="5"/>
  <c r="BH180" i="5"/>
  <c r="BG180" i="5"/>
  <c r="BF180" i="5"/>
  <c r="BE180" i="5"/>
  <c r="T180" i="5"/>
  <c r="R180" i="5"/>
  <c r="P180" i="5"/>
  <c r="BK180" i="5"/>
  <c r="J180" i="5"/>
  <c r="BI178" i="5"/>
  <c r="BH178" i="5"/>
  <c r="BG178" i="5"/>
  <c r="BF178" i="5"/>
  <c r="T178" i="5"/>
  <c r="R178" i="5"/>
  <c r="P178" i="5"/>
  <c r="BK178" i="5"/>
  <c r="J178" i="5"/>
  <c r="BE178" i="5" s="1"/>
  <c r="BI173" i="5"/>
  <c r="BH173" i="5"/>
  <c r="BG173" i="5"/>
  <c r="BF173" i="5"/>
  <c r="T173" i="5"/>
  <c r="R173" i="5"/>
  <c r="P173" i="5"/>
  <c r="BK173" i="5"/>
  <c r="J173" i="5"/>
  <c r="BE173" i="5" s="1"/>
  <c r="BI172" i="5"/>
  <c r="BH172" i="5"/>
  <c r="BG172" i="5"/>
  <c r="BF172" i="5"/>
  <c r="T172" i="5"/>
  <c r="R172" i="5"/>
  <c r="P172" i="5"/>
  <c r="BK172" i="5"/>
  <c r="J172" i="5"/>
  <c r="BE172" i="5" s="1"/>
  <c r="BI169" i="5"/>
  <c r="BH169" i="5"/>
  <c r="BG169" i="5"/>
  <c r="BF169" i="5"/>
  <c r="T169" i="5"/>
  <c r="R169" i="5"/>
  <c r="P169" i="5"/>
  <c r="BK169" i="5"/>
  <c r="J169" i="5"/>
  <c r="BE169" i="5" s="1"/>
  <c r="BI166" i="5"/>
  <c r="BH166" i="5"/>
  <c r="BG166" i="5"/>
  <c r="BF166" i="5"/>
  <c r="T166" i="5"/>
  <c r="R166" i="5"/>
  <c r="P166" i="5"/>
  <c r="BK166" i="5"/>
  <c r="J166" i="5"/>
  <c r="BE166" i="5" s="1"/>
  <c r="BI163" i="5"/>
  <c r="BH163" i="5"/>
  <c r="BG163" i="5"/>
  <c r="BF163" i="5"/>
  <c r="T163" i="5"/>
  <c r="R163" i="5"/>
  <c r="P163" i="5"/>
  <c r="BK163" i="5"/>
  <c r="J163" i="5"/>
  <c r="BE163" i="5" s="1"/>
  <c r="BI161" i="5"/>
  <c r="BH161" i="5"/>
  <c r="BG161" i="5"/>
  <c r="BF161" i="5"/>
  <c r="T161" i="5"/>
  <c r="R161" i="5"/>
  <c r="P161" i="5"/>
  <c r="BK161" i="5"/>
  <c r="J161" i="5"/>
  <c r="BE161" i="5" s="1"/>
  <c r="BI158" i="5"/>
  <c r="BH158" i="5"/>
  <c r="BG158" i="5"/>
  <c r="BF158" i="5"/>
  <c r="T158" i="5"/>
  <c r="R158" i="5"/>
  <c r="P158" i="5"/>
  <c r="BK158" i="5"/>
  <c r="J158" i="5"/>
  <c r="BE158" i="5" s="1"/>
  <c r="BI156" i="5"/>
  <c r="BH156" i="5"/>
  <c r="BG156" i="5"/>
  <c r="BF156" i="5"/>
  <c r="BE156" i="5"/>
  <c r="T156" i="5"/>
  <c r="R156" i="5"/>
  <c r="P156" i="5"/>
  <c r="BK156" i="5"/>
  <c r="J156" i="5"/>
  <c r="BI154" i="5"/>
  <c r="BH154" i="5"/>
  <c r="BG154" i="5"/>
  <c r="BF154" i="5"/>
  <c r="T154" i="5"/>
  <c r="R154" i="5"/>
  <c r="P154" i="5"/>
  <c r="BK154" i="5"/>
  <c r="J154" i="5"/>
  <c r="BE154" i="5" s="1"/>
  <c r="BI152" i="5"/>
  <c r="BH152" i="5"/>
  <c r="BG152" i="5"/>
  <c r="BF152" i="5"/>
  <c r="T152" i="5"/>
  <c r="R152" i="5"/>
  <c r="P152" i="5"/>
  <c r="BK152" i="5"/>
  <c r="J152" i="5"/>
  <c r="BE152" i="5" s="1"/>
  <c r="BI150" i="5"/>
  <c r="BH150" i="5"/>
  <c r="BG150" i="5"/>
  <c r="BF150" i="5"/>
  <c r="T150" i="5"/>
  <c r="R150" i="5"/>
  <c r="P150" i="5"/>
  <c r="BK150" i="5"/>
  <c r="J150" i="5"/>
  <c r="BE150" i="5" s="1"/>
  <c r="BI148" i="5"/>
  <c r="BH148" i="5"/>
  <c r="BG148" i="5"/>
  <c r="BF148" i="5"/>
  <c r="BE148" i="5"/>
  <c r="T148" i="5"/>
  <c r="R148" i="5"/>
  <c r="P148" i="5"/>
  <c r="BK148" i="5"/>
  <c r="J148" i="5"/>
  <c r="BI146" i="5"/>
  <c r="BH146" i="5"/>
  <c r="BG146" i="5"/>
  <c r="BF146" i="5"/>
  <c r="T146" i="5"/>
  <c r="R146" i="5"/>
  <c r="P146" i="5"/>
  <c r="BK146" i="5"/>
  <c r="J146" i="5"/>
  <c r="BE146" i="5" s="1"/>
  <c r="BI144" i="5"/>
  <c r="BH144" i="5"/>
  <c r="BG144" i="5"/>
  <c r="BF144" i="5"/>
  <c r="BE144" i="5"/>
  <c r="T144" i="5"/>
  <c r="R144" i="5"/>
  <c r="P144" i="5"/>
  <c r="BK144" i="5"/>
  <c r="J144" i="5"/>
  <c r="BI142" i="5"/>
  <c r="BH142" i="5"/>
  <c r="BG142" i="5"/>
  <c r="BF142" i="5"/>
  <c r="T142" i="5"/>
  <c r="R142" i="5"/>
  <c r="P142" i="5"/>
  <c r="BK142" i="5"/>
  <c r="J142" i="5"/>
  <c r="BE142" i="5" s="1"/>
  <c r="BI141" i="5"/>
  <c r="BH141" i="5"/>
  <c r="BG141" i="5"/>
  <c r="BF141" i="5"/>
  <c r="BE141" i="5"/>
  <c r="T141" i="5"/>
  <c r="R141" i="5"/>
  <c r="P141" i="5"/>
  <c r="BK141" i="5"/>
  <c r="J141" i="5"/>
  <c r="BI138" i="5"/>
  <c r="BH138" i="5"/>
  <c r="BG138" i="5"/>
  <c r="BF138" i="5"/>
  <c r="T138" i="5"/>
  <c r="R138" i="5"/>
  <c r="P138" i="5"/>
  <c r="BK138" i="5"/>
  <c r="J138" i="5"/>
  <c r="BE138" i="5" s="1"/>
  <c r="BI136" i="5"/>
  <c r="BH136" i="5"/>
  <c r="BG136" i="5"/>
  <c r="BF136" i="5"/>
  <c r="BE136" i="5"/>
  <c r="T136" i="5"/>
  <c r="R136" i="5"/>
  <c r="P136" i="5"/>
  <c r="BK136" i="5"/>
  <c r="J136" i="5"/>
  <c r="BI135" i="5"/>
  <c r="BH135" i="5"/>
  <c r="BG135" i="5"/>
  <c r="BF135" i="5"/>
  <c r="T135" i="5"/>
  <c r="R135" i="5"/>
  <c r="P135" i="5"/>
  <c r="BK135" i="5"/>
  <c r="J135" i="5"/>
  <c r="BE135" i="5" s="1"/>
  <c r="BI134" i="5"/>
  <c r="BH134" i="5"/>
  <c r="BG134" i="5"/>
  <c r="BF134" i="5"/>
  <c r="BE134" i="5"/>
  <c r="T134" i="5"/>
  <c r="R134" i="5"/>
  <c r="P134" i="5"/>
  <c r="BK134" i="5"/>
  <c r="J134" i="5"/>
  <c r="BI132" i="5"/>
  <c r="BH132" i="5"/>
  <c r="BG132" i="5"/>
  <c r="BF132" i="5"/>
  <c r="T132" i="5"/>
  <c r="R132" i="5"/>
  <c r="P132" i="5"/>
  <c r="BK132" i="5"/>
  <c r="J132" i="5"/>
  <c r="BE132" i="5" s="1"/>
  <c r="BI129" i="5"/>
  <c r="BH129" i="5"/>
  <c r="BG129" i="5"/>
  <c r="BF129" i="5"/>
  <c r="T129" i="5"/>
  <c r="R129" i="5"/>
  <c r="P129" i="5"/>
  <c r="BK129" i="5"/>
  <c r="J129" i="5"/>
  <c r="BE129" i="5" s="1"/>
  <c r="BI127" i="5"/>
  <c r="BH127" i="5"/>
  <c r="BG127" i="5"/>
  <c r="BF127" i="5"/>
  <c r="T127" i="5"/>
  <c r="R127" i="5"/>
  <c r="P127" i="5"/>
  <c r="BK127" i="5"/>
  <c r="J127" i="5"/>
  <c r="BE127" i="5" s="1"/>
  <c r="BI124" i="5"/>
  <c r="BH124" i="5"/>
  <c r="BG124" i="5"/>
  <c r="BF124" i="5"/>
  <c r="BE124" i="5"/>
  <c r="T124" i="5"/>
  <c r="R124" i="5"/>
  <c r="P124" i="5"/>
  <c r="BK124" i="5"/>
  <c r="J124" i="5"/>
  <c r="BI122" i="5"/>
  <c r="BH122" i="5"/>
  <c r="BG122" i="5"/>
  <c r="BF122" i="5"/>
  <c r="T122" i="5"/>
  <c r="R122" i="5"/>
  <c r="P122" i="5"/>
  <c r="BK122" i="5"/>
  <c r="J122" i="5"/>
  <c r="BE122" i="5" s="1"/>
  <c r="BI120" i="5"/>
  <c r="BH120" i="5"/>
  <c r="BG120" i="5"/>
  <c r="BF120" i="5"/>
  <c r="T120" i="5"/>
  <c r="R120" i="5"/>
  <c r="P120" i="5"/>
  <c r="BK120" i="5"/>
  <c r="J120" i="5"/>
  <c r="BE120" i="5" s="1"/>
  <c r="BI118" i="5"/>
  <c r="BH118" i="5"/>
  <c r="BG118" i="5"/>
  <c r="BF118" i="5"/>
  <c r="T118" i="5"/>
  <c r="R118" i="5"/>
  <c r="P118" i="5"/>
  <c r="BK118" i="5"/>
  <c r="J118" i="5"/>
  <c r="BE118" i="5" s="1"/>
  <c r="BI115" i="5"/>
  <c r="BH115" i="5"/>
  <c r="BG115" i="5"/>
  <c r="BF115" i="5"/>
  <c r="BE115" i="5"/>
  <c r="T115" i="5"/>
  <c r="R115" i="5"/>
  <c r="P115" i="5"/>
  <c r="BK115" i="5"/>
  <c r="J115" i="5"/>
  <c r="BI112" i="5"/>
  <c r="BH112" i="5"/>
  <c r="BG112" i="5"/>
  <c r="BF112" i="5"/>
  <c r="T112" i="5"/>
  <c r="R112" i="5"/>
  <c r="P112" i="5"/>
  <c r="BK112" i="5"/>
  <c r="J112" i="5"/>
  <c r="BE112" i="5" s="1"/>
  <c r="BI109" i="5"/>
  <c r="BH109" i="5"/>
  <c r="BG109" i="5"/>
  <c r="BF109" i="5"/>
  <c r="BE109" i="5"/>
  <c r="T109" i="5"/>
  <c r="R109" i="5"/>
  <c r="P109" i="5"/>
  <c r="BK109" i="5"/>
  <c r="J109" i="5"/>
  <c r="BI106" i="5"/>
  <c r="BH106" i="5"/>
  <c r="BG106" i="5"/>
  <c r="BF106" i="5"/>
  <c r="T106" i="5"/>
  <c r="R106" i="5"/>
  <c r="P106" i="5"/>
  <c r="BK106" i="5"/>
  <c r="J106" i="5"/>
  <c r="BE106" i="5" s="1"/>
  <c r="BI104" i="5"/>
  <c r="BH104" i="5"/>
  <c r="BG104" i="5"/>
  <c r="BF104" i="5"/>
  <c r="BE104" i="5"/>
  <c r="T104" i="5"/>
  <c r="R104" i="5"/>
  <c r="P104" i="5"/>
  <c r="BK104" i="5"/>
  <c r="J104" i="5"/>
  <c r="BI102" i="5"/>
  <c r="BH102" i="5"/>
  <c r="BG102" i="5"/>
  <c r="BF102" i="5"/>
  <c r="T102" i="5"/>
  <c r="R102" i="5"/>
  <c r="P102" i="5"/>
  <c r="BK102" i="5"/>
  <c r="J102" i="5"/>
  <c r="BE102" i="5" s="1"/>
  <c r="BI99" i="5"/>
  <c r="BH99" i="5"/>
  <c r="BG99" i="5"/>
  <c r="BF99" i="5"/>
  <c r="BE99" i="5"/>
  <c r="T99" i="5"/>
  <c r="R99" i="5"/>
  <c r="P99" i="5"/>
  <c r="BK99" i="5"/>
  <c r="J99" i="5"/>
  <c r="BI97" i="5"/>
  <c r="BH97" i="5"/>
  <c r="BG97" i="5"/>
  <c r="BF97" i="5"/>
  <c r="T97" i="5"/>
  <c r="R97" i="5"/>
  <c r="P97" i="5"/>
  <c r="BK97" i="5"/>
  <c r="J97" i="5"/>
  <c r="BE97" i="5" s="1"/>
  <c r="BI95" i="5"/>
  <c r="BH95" i="5"/>
  <c r="BG95" i="5"/>
  <c r="BF95" i="5"/>
  <c r="BE95" i="5"/>
  <c r="T95" i="5"/>
  <c r="R95" i="5"/>
  <c r="P95" i="5"/>
  <c r="BK95" i="5"/>
  <c r="J95" i="5"/>
  <c r="BI93" i="5"/>
  <c r="BH93" i="5"/>
  <c r="BG93" i="5"/>
  <c r="BF93" i="5"/>
  <c r="T93" i="5"/>
  <c r="R93" i="5"/>
  <c r="P93" i="5"/>
  <c r="BK93" i="5"/>
  <c r="J93" i="5"/>
  <c r="BE93" i="5" s="1"/>
  <c r="BI91" i="5"/>
  <c r="BH91" i="5"/>
  <c r="BG91" i="5"/>
  <c r="BF91" i="5"/>
  <c r="T91" i="5"/>
  <c r="R91" i="5"/>
  <c r="P91" i="5"/>
  <c r="BK91" i="5"/>
  <c r="BK90" i="5" s="1"/>
  <c r="J91" i="5"/>
  <c r="BE91" i="5" s="1"/>
  <c r="F30" i="5" s="1"/>
  <c r="AZ55" i="1" s="1"/>
  <c r="J84" i="5"/>
  <c r="F84" i="5"/>
  <c r="F82" i="5"/>
  <c r="E80" i="5"/>
  <c r="J51" i="5"/>
  <c r="F51" i="5"/>
  <c r="F49" i="5"/>
  <c r="E47" i="5"/>
  <c r="J18" i="5"/>
  <c r="E18" i="5"/>
  <c r="F52" i="5" s="1"/>
  <c r="J17" i="5"/>
  <c r="J12" i="5"/>
  <c r="J49" i="5" s="1"/>
  <c r="E7" i="5"/>
  <c r="E45" i="5" s="1"/>
  <c r="AY54" i="1"/>
  <c r="AX54" i="1"/>
  <c r="BI179" i="4"/>
  <c r="BH179" i="4"/>
  <c r="BG179" i="4"/>
  <c r="BF179" i="4"/>
  <c r="T179" i="4"/>
  <c r="R179" i="4"/>
  <c r="P179" i="4"/>
  <c r="BK179" i="4"/>
  <c r="J179" i="4"/>
  <c r="BE179" i="4" s="1"/>
  <c r="BI178" i="4"/>
  <c r="BH178" i="4"/>
  <c r="BG178" i="4"/>
  <c r="BF178" i="4"/>
  <c r="T178" i="4"/>
  <c r="R178" i="4"/>
  <c r="P178" i="4"/>
  <c r="BK178" i="4"/>
  <c r="J178" i="4"/>
  <c r="BE178" i="4" s="1"/>
  <c r="BI177" i="4"/>
  <c r="BH177" i="4"/>
  <c r="BG177" i="4"/>
  <c r="BF177" i="4"/>
  <c r="T177" i="4"/>
  <c r="R177" i="4"/>
  <c r="P177" i="4"/>
  <c r="BK177" i="4"/>
  <c r="J177" i="4"/>
  <c r="BE177" i="4" s="1"/>
  <c r="BI176" i="4"/>
  <c r="BH176" i="4"/>
  <c r="BG176" i="4"/>
  <c r="BF176" i="4"/>
  <c r="T176" i="4"/>
  <c r="R176" i="4"/>
  <c r="P176" i="4"/>
  <c r="BK176" i="4"/>
  <c r="J176" i="4"/>
  <c r="BE176" i="4" s="1"/>
  <c r="BI175" i="4"/>
  <c r="BH175" i="4"/>
  <c r="BG175" i="4"/>
  <c r="BF175" i="4"/>
  <c r="T175" i="4"/>
  <c r="R175" i="4"/>
  <c r="P175" i="4"/>
  <c r="BK175" i="4"/>
  <c r="J175" i="4"/>
  <c r="BE175" i="4" s="1"/>
  <c r="BI174" i="4"/>
  <c r="BH174" i="4"/>
  <c r="BG174" i="4"/>
  <c r="BF174" i="4"/>
  <c r="T174" i="4"/>
  <c r="R174" i="4"/>
  <c r="P174" i="4"/>
  <c r="BK174" i="4"/>
  <c r="J174" i="4"/>
  <c r="BE174" i="4" s="1"/>
  <c r="BI173" i="4"/>
  <c r="BH173" i="4"/>
  <c r="BG173" i="4"/>
  <c r="BF173" i="4"/>
  <c r="T173" i="4"/>
  <c r="R173" i="4"/>
  <c r="P173" i="4"/>
  <c r="BK173" i="4"/>
  <c r="J173" i="4"/>
  <c r="BE173" i="4" s="1"/>
  <c r="BI172" i="4"/>
  <c r="BH172" i="4"/>
  <c r="BG172" i="4"/>
  <c r="BF172" i="4"/>
  <c r="T172" i="4"/>
  <c r="R172" i="4"/>
  <c r="P172" i="4"/>
  <c r="BK172" i="4"/>
  <c r="J172" i="4"/>
  <c r="BE172" i="4" s="1"/>
  <c r="BI171" i="4"/>
  <c r="BH171" i="4"/>
  <c r="BG171" i="4"/>
  <c r="BF171" i="4"/>
  <c r="T171" i="4"/>
  <c r="R171" i="4"/>
  <c r="P171" i="4"/>
  <c r="BK171" i="4"/>
  <c r="J171" i="4"/>
  <c r="BE171" i="4" s="1"/>
  <c r="BI170" i="4"/>
  <c r="BH170" i="4"/>
  <c r="BG170" i="4"/>
  <c r="BF170" i="4"/>
  <c r="T170" i="4"/>
  <c r="R170" i="4"/>
  <c r="P170" i="4"/>
  <c r="BK170" i="4"/>
  <c r="J170" i="4"/>
  <c r="BE170" i="4" s="1"/>
  <c r="BI169" i="4"/>
  <c r="BH169" i="4"/>
  <c r="BG169" i="4"/>
  <c r="BF169" i="4"/>
  <c r="T169" i="4"/>
  <c r="R169" i="4"/>
  <c r="P169" i="4"/>
  <c r="BK169" i="4"/>
  <c r="J169" i="4"/>
  <c r="BE169" i="4" s="1"/>
  <c r="BI168" i="4"/>
  <c r="BH168" i="4"/>
  <c r="BG168" i="4"/>
  <c r="BF168" i="4"/>
  <c r="T168" i="4"/>
  <c r="R168" i="4"/>
  <c r="P168" i="4"/>
  <c r="BK168" i="4"/>
  <c r="J168" i="4"/>
  <c r="BE168" i="4" s="1"/>
  <c r="BI167" i="4"/>
  <c r="BH167" i="4"/>
  <c r="BG167" i="4"/>
  <c r="BF167" i="4"/>
  <c r="T167" i="4"/>
  <c r="R167" i="4"/>
  <c r="P167" i="4"/>
  <c r="BK167" i="4"/>
  <c r="J167" i="4"/>
  <c r="BE167" i="4" s="1"/>
  <c r="BI165" i="4"/>
  <c r="BH165" i="4"/>
  <c r="BG165" i="4"/>
  <c r="BF165" i="4"/>
  <c r="T165" i="4"/>
  <c r="T164" i="4" s="1"/>
  <c r="R165" i="4"/>
  <c r="R164" i="4" s="1"/>
  <c r="P165" i="4"/>
  <c r="P164" i="4" s="1"/>
  <c r="BK165" i="4"/>
  <c r="BK164" i="4" s="1"/>
  <c r="J165" i="4"/>
  <c r="BE165" i="4" s="1"/>
  <c r="BI161" i="4"/>
  <c r="BH161" i="4"/>
  <c r="BG161" i="4"/>
  <c r="BF161" i="4"/>
  <c r="T161" i="4"/>
  <c r="T160" i="4" s="1"/>
  <c r="R161" i="4"/>
  <c r="R160" i="4" s="1"/>
  <c r="P161" i="4"/>
  <c r="P160" i="4" s="1"/>
  <c r="BK161" i="4"/>
  <c r="BK160" i="4" s="1"/>
  <c r="J160" i="4" s="1"/>
  <c r="J63" i="4" s="1"/>
  <c r="J161" i="4"/>
  <c r="BE161" i="4" s="1"/>
  <c r="BI159" i="4"/>
  <c r="BH159" i="4"/>
  <c r="BG159" i="4"/>
  <c r="BF159" i="4"/>
  <c r="T159" i="4"/>
  <c r="R159" i="4"/>
  <c r="P159" i="4"/>
  <c r="BK159" i="4"/>
  <c r="J159" i="4"/>
  <c r="BE159" i="4" s="1"/>
  <c r="BI158" i="4"/>
  <c r="BH158" i="4"/>
  <c r="BG158" i="4"/>
  <c r="BF158" i="4"/>
  <c r="T158" i="4"/>
  <c r="R158" i="4"/>
  <c r="P158" i="4"/>
  <c r="BK158" i="4"/>
  <c r="J158" i="4"/>
  <c r="BE158" i="4" s="1"/>
  <c r="BI157" i="4"/>
  <c r="BH157" i="4"/>
  <c r="BG157" i="4"/>
  <c r="BF157" i="4"/>
  <c r="T157" i="4"/>
  <c r="R157" i="4"/>
  <c r="P157" i="4"/>
  <c r="BK157" i="4"/>
  <c r="J157" i="4"/>
  <c r="BE157" i="4" s="1"/>
  <c r="BI156" i="4"/>
  <c r="BH156" i="4"/>
  <c r="BG156" i="4"/>
  <c r="BF156" i="4"/>
  <c r="T156" i="4"/>
  <c r="R156" i="4"/>
  <c r="P156" i="4"/>
  <c r="BK156" i="4"/>
  <c r="J156" i="4"/>
  <c r="BE156" i="4" s="1"/>
  <c r="BI154" i="4"/>
  <c r="BH154" i="4"/>
  <c r="BG154" i="4"/>
  <c r="BF154" i="4"/>
  <c r="T154" i="4"/>
  <c r="R154" i="4"/>
  <c r="P154" i="4"/>
  <c r="BK154" i="4"/>
  <c r="J154" i="4"/>
  <c r="BE154" i="4" s="1"/>
  <c r="BI153" i="4"/>
  <c r="BH153" i="4"/>
  <c r="BG153" i="4"/>
  <c r="BF153" i="4"/>
  <c r="T153" i="4"/>
  <c r="R153" i="4"/>
  <c r="P153" i="4"/>
  <c r="BK153" i="4"/>
  <c r="J153" i="4"/>
  <c r="BE153" i="4" s="1"/>
  <c r="BI152" i="4"/>
  <c r="BH152" i="4"/>
  <c r="BG152" i="4"/>
  <c r="BF152" i="4"/>
  <c r="T152" i="4"/>
  <c r="R152" i="4"/>
  <c r="P152" i="4"/>
  <c r="BK152" i="4"/>
  <c r="J152" i="4"/>
  <c r="BE152" i="4" s="1"/>
  <c r="BI151" i="4"/>
  <c r="BH151" i="4"/>
  <c r="BG151" i="4"/>
  <c r="BF151" i="4"/>
  <c r="BE151" i="4"/>
  <c r="T151" i="4"/>
  <c r="R151" i="4"/>
  <c r="P151" i="4"/>
  <c r="BK151" i="4"/>
  <c r="J151" i="4"/>
  <c r="BI150" i="4"/>
  <c r="BH150" i="4"/>
  <c r="BG150" i="4"/>
  <c r="BF150" i="4"/>
  <c r="T150" i="4"/>
  <c r="R150" i="4"/>
  <c r="P150" i="4"/>
  <c r="BK150" i="4"/>
  <c r="J150" i="4"/>
  <c r="BE150" i="4" s="1"/>
  <c r="BI149" i="4"/>
  <c r="BH149" i="4"/>
  <c r="BG149" i="4"/>
  <c r="BF149" i="4"/>
  <c r="T149" i="4"/>
  <c r="R149" i="4"/>
  <c r="P149" i="4"/>
  <c r="BK149" i="4"/>
  <c r="J149" i="4"/>
  <c r="BE149" i="4" s="1"/>
  <c r="BI148" i="4"/>
  <c r="BH148" i="4"/>
  <c r="BG148" i="4"/>
  <c r="BF148" i="4"/>
  <c r="T148" i="4"/>
  <c r="R148" i="4"/>
  <c r="P148" i="4"/>
  <c r="BK148" i="4"/>
  <c r="J148" i="4"/>
  <c r="BE148" i="4" s="1"/>
  <c r="BI147" i="4"/>
  <c r="BH147" i="4"/>
  <c r="BG147" i="4"/>
  <c r="BF147" i="4"/>
  <c r="BE147" i="4"/>
  <c r="T147" i="4"/>
  <c r="R147" i="4"/>
  <c r="P147" i="4"/>
  <c r="BK147" i="4"/>
  <c r="J147" i="4"/>
  <c r="BI145" i="4"/>
  <c r="BH145" i="4"/>
  <c r="BG145" i="4"/>
  <c r="BF145" i="4"/>
  <c r="T145" i="4"/>
  <c r="R145" i="4"/>
  <c r="P145" i="4"/>
  <c r="BK145" i="4"/>
  <c r="J145" i="4"/>
  <c r="BE145" i="4" s="1"/>
  <c r="BI143" i="4"/>
  <c r="BH143" i="4"/>
  <c r="BG143" i="4"/>
  <c r="BF143" i="4"/>
  <c r="T143" i="4"/>
  <c r="R143" i="4"/>
  <c r="P143" i="4"/>
  <c r="BK143" i="4"/>
  <c r="J143" i="4"/>
  <c r="BE143" i="4" s="1"/>
  <c r="BI141" i="4"/>
  <c r="BH141" i="4"/>
  <c r="BG141" i="4"/>
  <c r="BF141" i="4"/>
  <c r="T141" i="4"/>
  <c r="R141" i="4"/>
  <c r="P141" i="4"/>
  <c r="BK141" i="4"/>
  <c r="J141" i="4"/>
  <c r="BE141" i="4" s="1"/>
  <c r="BI140" i="4"/>
  <c r="BH140" i="4"/>
  <c r="BG140" i="4"/>
  <c r="BF140" i="4"/>
  <c r="BE140" i="4"/>
  <c r="T140" i="4"/>
  <c r="R140" i="4"/>
  <c r="P140" i="4"/>
  <c r="BK140" i="4"/>
  <c r="J140" i="4"/>
  <c r="BI139" i="4"/>
  <c r="BH139" i="4"/>
  <c r="BG139" i="4"/>
  <c r="BF139" i="4"/>
  <c r="T139" i="4"/>
  <c r="R139" i="4"/>
  <c r="P139" i="4"/>
  <c r="BK139" i="4"/>
  <c r="J139" i="4"/>
  <c r="BE139" i="4" s="1"/>
  <c r="BI137" i="4"/>
  <c r="BH137" i="4"/>
  <c r="BG137" i="4"/>
  <c r="BF137" i="4"/>
  <c r="T137" i="4"/>
  <c r="R137" i="4"/>
  <c r="P137" i="4"/>
  <c r="BK137" i="4"/>
  <c r="J137" i="4"/>
  <c r="BE137" i="4" s="1"/>
  <c r="BI136" i="4"/>
  <c r="BH136" i="4"/>
  <c r="BG136" i="4"/>
  <c r="BF136" i="4"/>
  <c r="T136" i="4"/>
  <c r="R136" i="4"/>
  <c r="P136" i="4"/>
  <c r="BK136" i="4"/>
  <c r="J136" i="4"/>
  <c r="BE136" i="4" s="1"/>
  <c r="BI134" i="4"/>
  <c r="BH134" i="4"/>
  <c r="BG134" i="4"/>
  <c r="BF134" i="4"/>
  <c r="BE134" i="4"/>
  <c r="T134" i="4"/>
  <c r="R134" i="4"/>
  <c r="P134" i="4"/>
  <c r="BK134" i="4"/>
  <c r="J134" i="4"/>
  <c r="BI133" i="4"/>
  <c r="BH133" i="4"/>
  <c r="BG133" i="4"/>
  <c r="BF133" i="4"/>
  <c r="T133" i="4"/>
  <c r="R133" i="4"/>
  <c r="P133" i="4"/>
  <c r="BK133" i="4"/>
  <c r="J133" i="4"/>
  <c r="BE133" i="4" s="1"/>
  <c r="BI131" i="4"/>
  <c r="BH131" i="4"/>
  <c r="BG131" i="4"/>
  <c r="BF131" i="4"/>
  <c r="T131" i="4"/>
  <c r="R131" i="4"/>
  <c r="P131" i="4"/>
  <c r="BK131" i="4"/>
  <c r="J131" i="4"/>
  <c r="BE131" i="4" s="1"/>
  <c r="BI129" i="4"/>
  <c r="BH129" i="4"/>
  <c r="BG129" i="4"/>
  <c r="BF129" i="4"/>
  <c r="T129" i="4"/>
  <c r="R129" i="4"/>
  <c r="P129" i="4"/>
  <c r="BK129" i="4"/>
  <c r="J129" i="4"/>
  <c r="BE129" i="4" s="1"/>
  <c r="BI127" i="4"/>
  <c r="BH127" i="4"/>
  <c r="BG127" i="4"/>
  <c r="BF127" i="4"/>
  <c r="BE127" i="4"/>
  <c r="T127" i="4"/>
  <c r="R127" i="4"/>
  <c r="P127" i="4"/>
  <c r="BK127" i="4"/>
  <c r="J127" i="4"/>
  <c r="BI126" i="4"/>
  <c r="BH126" i="4"/>
  <c r="BG126" i="4"/>
  <c r="BF126" i="4"/>
  <c r="T126" i="4"/>
  <c r="R126" i="4"/>
  <c r="P126" i="4"/>
  <c r="BK126" i="4"/>
  <c r="J126" i="4"/>
  <c r="BE126" i="4" s="1"/>
  <c r="BI124" i="4"/>
  <c r="BH124" i="4"/>
  <c r="BG124" i="4"/>
  <c r="BF124" i="4"/>
  <c r="T124" i="4"/>
  <c r="R124" i="4"/>
  <c r="P124" i="4"/>
  <c r="BK124" i="4"/>
  <c r="J124" i="4"/>
  <c r="BE124" i="4" s="1"/>
  <c r="BI123" i="4"/>
  <c r="BH123" i="4"/>
  <c r="BG123" i="4"/>
  <c r="BF123" i="4"/>
  <c r="T123" i="4"/>
  <c r="R123" i="4"/>
  <c r="P123" i="4"/>
  <c r="BK123" i="4"/>
  <c r="J123" i="4"/>
  <c r="BE123" i="4" s="1"/>
  <c r="BI122" i="4"/>
  <c r="BH122" i="4"/>
  <c r="BG122" i="4"/>
  <c r="BF122" i="4"/>
  <c r="BE122" i="4"/>
  <c r="T122" i="4"/>
  <c r="R122" i="4"/>
  <c r="P122" i="4"/>
  <c r="BK122" i="4"/>
  <c r="J122" i="4"/>
  <c r="BI120" i="4"/>
  <c r="BH120" i="4"/>
  <c r="BG120" i="4"/>
  <c r="BF120" i="4"/>
  <c r="T120" i="4"/>
  <c r="R120" i="4"/>
  <c r="P120" i="4"/>
  <c r="BK120" i="4"/>
  <c r="J120" i="4"/>
  <c r="BE120" i="4" s="1"/>
  <c r="BI118" i="4"/>
  <c r="BH118" i="4"/>
  <c r="BG118" i="4"/>
  <c r="BF118" i="4"/>
  <c r="T118" i="4"/>
  <c r="T117" i="4" s="1"/>
  <c r="R118" i="4"/>
  <c r="R117" i="4" s="1"/>
  <c r="P118" i="4"/>
  <c r="P117" i="4" s="1"/>
  <c r="BK118" i="4"/>
  <c r="BK117" i="4" s="1"/>
  <c r="J117" i="4" s="1"/>
  <c r="J60" i="4" s="1"/>
  <c r="J118" i="4"/>
  <c r="BE118" i="4" s="1"/>
  <c r="BI114" i="4"/>
  <c r="BH114" i="4"/>
  <c r="BG114" i="4"/>
  <c r="BF114" i="4"/>
  <c r="T114" i="4"/>
  <c r="T113" i="4" s="1"/>
  <c r="R114" i="4"/>
  <c r="R113" i="4" s="1"/>
  <c r="P114" i="4"/>
  <c r="P113" i="4" s="1"/>
  <c r="BK114" i="4"/>
  <c r="BK113" i="4" s="1"/>
  <c r="J113" i="4" s="1"/>
  <c r="J59" i="4" s="1"/>
  <c r="J114" i="4"/>
  <c r="BE114" i="4" s="1"/>
  <c r="BI111" i="4"/>
  <c r="BH111" i="4"/>
  <c r="BG111" i="4"/>
  <c r="BF111" i="4"/>
  <c r="T111" i="4"/>
  <c r="R111" i="4"/>
  <c r="P111" i="4"/>
  <c r="BK111" i="4"/>
  <c r="J111" i="4"/>
  <c r="BE111" i="4" s="1"/>
  <c r="BI108" i="4"/>
  <c r="BH108" i="4"/>
  <c r="BG108" i="4"/>
  <c r="BF108" i="4"/>
  <c r="T108" i="4"/>
  <c r="R108" i="4"/>
  <c r="P108" i="4"/>
  <c r="BK108" i="4"/>
  <c r="J108" i="4"/>
  <c r="BE108" i="4" s="1"/>
  <c r="BI105" i="4"/>
  <c r="BH105" i="4"/>
  <c r="BG105" i="4"/>
  <c r="BF105" i="4"/>
  <c r="T105" i="4"/>
  <c r="R105" i="4"/>
  <c r="P105" i="4"/>
  <c r="BK105" i="4"/>
  <c r="J105" i="4"/>
  <c r="BE105" i="4" s="1"/>
  <c r="BI102" i="4"/>
  <c r="BH102" i="4"/>
  <c r="BG102" i="4"/>
  <c r="BF102" i="4"/>
  <c r="T102" i="4"/>
  <c r="R102" i="4"/>
  <c r="P102" i="4"/>
  <c r="BK102" i="4"/>
  <c r="J102" i="4"/>
  <c r="BE102" i="4" s="1"/>
  <c r="BI100" i="4"/>
  <c r="BH100" i="4"/>
  <c r="BG100" i="4"/>
  <c r="BF100" i="4"/>
  <c r="T100" i="4"/>
  <c r="R100" i="4"/>
  <c r="P100" i="4"/>
  <c r="BK100" i="4"/>
  <c r="J100" i="4"/>
  <c r="BE100" i="4" s="1"/>
  <c r="BI98" i="4"/>
  <c r="BH98" i="4"/>
  <c r="BG98" i="4"/>
  <c r="BF98" i="4"/>
  <c r="T98" i="4"/>
  <c r="R98" i="4"/>
  <c r="P98" i="4"/>
  <c r="BK98" i="4"/>
  <c r="J98" i="4"/>
  <c r="BE98" i="4" s="1"/>
  <c r="BI96" i="4"/>
  <c r="BH96" i="4"/>
  <c r="BG96" i="4"/>
  <c r="BF96" i="4"/>
  <c r="T96" i="4"/>
  <c r="R96" i="4"/>
  <c r="P96" i="4"/>
  <c r="BK96" i="4"/>
  <c r="J96" i="4"/>
  <c r="BE96" i="4" s="1"/>
  <c r="BI95" i="4"/>
  <c r="BH95" i="4"/>
  <c r="BG95" i="4"/>
  <c r="BF95" i="4"/>
  <c r="T95" i="4"/>
  <c r="R95" i="4"/>
  <c r="P95" i="4"/>
  <c r="BK95" i="4"/>
  <c r="J95" i="4"/>
  <c r="BE95" i="4" s="1"/>
  <c r="BI92" i="4"/>
  <c r="BH92" i="4"/>
  <c r="BG92" i="4"/>
  <c r="BF92" i="4"/>
  <c r="T92" i="4"/>
  <c r="R92" i="4"/>
  <c r="P92" i="4"/>
  <c r="BK92" i="4"/>
  <c r="J92" i="4"/>
  <c r="BE92" i="4" s="1"/>
  <c r="BI89" i="4"/>
  <c r="BH89" i="4"/>
  <c r="BG89" i="4"/>
  <c r="BF89" i="4"/>
  <c r="T89" i="4"/>
  <c r="R89" i="4"/>
  <c r="P89" i="4"/>
  <c r="BK89" i="4"/>
  <c r="J89" i="4"/>
  <c r="BE89" i="4" s="1"/>
  <c r="J82" i="4"/>
  <c r="F82" i="4"/>
  <c r="J80" i="4"/>
  <c r="F80" i="4"/>
  <c r="E78" i="4"/>
  <c r="F52" i="4"/>
  <c r="J51" i="4"/>
  <c r="F51" i="4"/>
  <c r="F49" i="4"/>
  <c r="E47" i="4"/>
  <c r="E45" i="4"/>
  <c r="J18" i="4"/>
  <c r="E18" i="4"/>
  <c r="F83" i="4" s="1"/>
  <c r="J17" i="4"/>
  <c r="J12" i="4"/>
  <c r="J49" i="4" s="1"/>
  <c r="E7" i="4"/>
  <c r="E76" i="4" s="1"/>
  <c r="AY53" i="1"/>
  <c r="AX53" i="1"/>
  <c r="BI426" i="3"/>
  <c r="BH426" i="3"/>
  <c r="BG426" i="3"/>
  <c r="BF426" i="3"/>
  <c r="T426" i="3"/>
  <c r="T425" i="3" s="1"/>
  <c r="T424" i="3" s="1"/>
  <c r="R426" i="3"/>
  <c r="R425" i="3" s="1"/>
  <c r="R424" i="3" s="1"/>
  <c r="P426" i="3"/>
  <c r="P425" i="3" s="1"/>
  <c r="P424" i="3" s="1"/>
  <c r="BK426" i="3"/>
  <c r="BK425" i="3" s="1"/>
  <c r="J426" i="3"/>
  <c r="BE426" i="3" s="1"/>
  <c r="BI422" i="3"/>
  <c r="BH422" i="3"/>
  <c r="BG422" i="3"/>
  <c r="BF422" i="3"/>
  <c r="T422" i="3"/>
  <c r="R422" i="3"/>
  <c r="P422" i="3"/>
  <c r="BK422" i="3"/>
  <c r="J422" i="3"/>
  <c r="BE422" i="3" s="1"/>
  <c r="BI421" i="3"/>
  <c r="BH421" i="3"/>
  <c r="BG421" i="3"/>
  <c r="BF421" i="3"/>
  <c r="BE421" i="3"/>
  <c r="T421" i="3"/>
  <c r="T420" i="3" s="1"/>
  <c r="T419" i="3" s="1"/>
  <c r="R421" i="3"/>
  <c r="P421" i="3"/>
  <c r="BK421" i="3"/>
  <c r="BK420" i="3" s="1"/>
  <c r="J421" i="3"/>
  <c r="BI417" i="3"/>
  <c r="BH417" i="3"/>
  <c r="BG417" i="3"/>
  <c r="BF417" i="3"/>
  <c r="T417" i="3"/>
  <c r="T416" i="3" s="1"/>
  <c r="R417" i="3"/>
  <c r="R416" i="3" s="1"/>
  <c r="P417" i="3"/>
  <c r="P416" i="3" s="1"/>
  <c r="BK417" i="3"/>
  <c r="BK416" i="3" s="1"/>
  <c r="J416" i="3" s="1"/>
  <c r="J70" i="3" s="1"/>
  <c r="J417" i="3"/>
  <c r="BE417" i="3" s="1"/>
  <c r="BI415" i="3"/>
  <c r="BH415" i="3"/>
  <c r="BG415" i="3"/>
  <c r="BF415" i="3"/>
  <c r="T415" i="3"/>
  <c r="R415" i="3"/>
  <c r="P415" i="3"/>
  <c r="BK415" i="3"/>
  <c r="J415" i="3"/>
  <c r="BE415" i="3" s="1"/>
  <c r="BI413" i="3"/>
  <c r="BH413" i="3"/>
  <c r="BG413" i="3"/>
  <c r="BF413" i="3"/>
  <c r="T413" i="3"/>
  <c r="R413" i="3"/>
  <c r="P413" i="3"/>
  <c r="BK413" i="3"/>
  <c r="J413" i="3"/>
  <c r="BE413" i="3" s="1"/>
  <c r="BI412" i="3"/>
  <c r="BH412" i="3"/>
  <c r="BG412" i="3"/>
  <c r="BF412" i="3"/>
  <c r="T412" i="3"/>
  <c r="R412" i="3"/>
  <c r="P412" i="3"/>
  <c r="BK412" i="3"/>
  <c r="J412" i="3"/>
  <c r="BE412" i="3" s="1"/>
  <c r="BI411" i="3"/>
  <c r="BH411" i="3"/>
  <c r="BG411" i="3"/>
  <c r="BF411" i="3"/>
  <c r="T411" i="3"/>
  <c r="R411" i="3"/>
  <c r="P411" i="3"/>
  <c r="BK411" i="3"/>
  <c r="J411" i="3"/>
  <c r="BE411" i="3" s="1"/>
  <c r="BI409" i="3"/>
  <c r="BH409" i="3"/>
  <c r="BG409" i="3"/>
  <c r="BF409" i="3"/>
  <c r="T409" i="3"/>
  <c r="R409" i="3"/>
  <c r="P409" i="3"/>
  <c r="BK409" i="3"/>
  <c r="J409" i="3"/>
  <c r="BE409" i="3" s="1"/>
  <c r="BI408" i="3"/>
  <c r="BH408" i="3"/>
  <c r="BG408" i="3"/>
  <c r="BF408" i="3"/>
  <c r="T408" i="3"/>
  <c r="R408" i="3"/>
  <c r="P408" i="3"/>
  <c r="BK408" i="3"/>
  <c r="J408" i="3"/>
  <c r="BE408" i="3" s="1"/>
  <c r="BI406" i="3"/>
  <c r="BH406" i="3"/>
  <c r="BG406" i="3"/>
  <c r="BF406" i="3"/>
  <c r="T406" i="3"/>
  <c r="R406" i="3"/>
  <c r="P406" i="3"/>
  <c r="BK406" i="3"/>
  <c r="J406" i="3"/>
  <c r="BE406" i="3" s="1"/>
  <c r="BI405" i="3"/>
  <c r="BH405" i="3"/>
  <c r="BG405" i="3"/>
  <c r="BF405" i="3"/>
  <c r="T405" i="3"/>
  <c r="R405" i="3"/>
  <c r="P405" i="3"/>
  <c r="BK405" i="3"/>
  <c r="J405" i="3"/>
  <c r="BE405" i="3" s="1"/>
  <c r="BI404" i="3"/>
  <c r="BH404" i="3"/>
  <c r="BG404" i="3"/>
  <c r="BF404" i="3"/>
  <c r="T404" i="3"/>
  <c r="R404" i="3"/>
  <c r="P404" i="3"/>
  <c r="BK404" i="3"/>
  <c r="J404" i="3"/>
  <c r="BE404" i="3" s="1"/>
  <c r="BI402" i="3"/>
  <c r="BH402" i="3"/>
  <c r="BG402" i="3"/>
  <c r="BF402" i="3"/>
  <c r="T402" i="3"/>
  <c r="R402" i="3"/>
  <c r="P402" i="3"/>
  <c r="BK402" i="3"/>
  <c r="J402" i="3"/>
  <c r="BE402" i="3" s="1"/>
  <c r="BI401" i="3"/>
  <c r="BH401" i="3"/>
  <c r="BG401" i="3"/>
  <c r="BF401" i="3"/>
  <c r="T401" i="3"/>
  <c r="R401" i="3"/>
  <c r="P401" i="3"/>
  <c r="BK401" i="3"/>
  <c r="J401" i="3"/>
  <c r="BE401" i="3" s="1"/>
  <c r="BI399" i="3"/>
  <c r="BH399" i="3"/>
  <c r="BG399" i="3"/>
  <c r="BF399" i="3"/>
  <c r="BE399" i="3"/>
  <c r="T399" i="3"/>
  <c r="R399" i="3"/>
  <c r="P399" i="3"/>
  <c r="BK399" i="3"/>
  <c r="J399" i="3"/>
  <c r="BI397" i="3"/>
  <c r="BH397" i="3"/>
  <c r="BG397" i="3"/>
  <c r="BF397" i="3"/>
  <c r="T397" i="3"/>
  <c r="R397" i="3"/>
  <c r="P397" i="3"/>
  <c r="BK397" i="3"/>
  <c r="J397" i="3"/>
  <c r="BE397" i="3" s="1"/>
  <c r="BI395" i="3"/>
  <c r="BH395" i="3"/>
  <c r="BG395" i="3"/>
  <c r="BF395" i="3"/>
  <c r="BE395" i="3"/>
  <c r="T395" i="3"/>
  <c r="R395" i="3"/>
  <c r="P395" i="3"/>
  <c r="BK395" i="3"/>
  <c r="J395" i="3"/>
  <c r="BI393" i="3"/>
  <c r="BH393" i="3"/>
  <c r="BG393" i="3"/>
  <c r="BF393" i="3"/>
  <c r="T393" i="3"/>
  <c r="R393" i="3"/>
  <c r="P393" i="3"/>
  <c r="BK393" i="3"/>
  <c r="J393" i="3"/>
  <c r="BE393" i="3" s="1"/>
  <c r="BI392" i="3"/>
  <c r="BH392" i="3"/>
  <c r="BG392" i="3"/>
  <c r="BF392" i="3"/>
  <c r="T392" i="3"/>
  <c r="R392" i="3"/>
  <c r="P392" i="3"/>
  <c r="BK392" i="3"/>
  <c r="J392" i="3"/>
  <c r="BE392" i="3" s="1"/>
  <c r="BI391" i="3"/>
  <c r="BH391" i="3"/>
  <c r="BG391" i="3"/>
  <c r="BF391" i="3"/>
  <c r="T391" i="3"/>
  <c r="R391" i="3"/>
  <c r="P391" i="3"/>
  <c r="BK391" i="3"/>
  <c r="J391" i="3"/>
  <c r="BE391" i="3" s="1"/>
  <c r="BI390" i="3"/>
  <c r="BH390" i="3"/>
  <c r="BG390" i="3"/>
  <c r="BF390" i="3"/>
  <c r="T390" i="3"/>
  <c r="R390" i="3"/>
  <c r="P390" i="3"/>
  <c r="BK390" i="3"/>
  <c r="J390" i="3"/>
  <c r="BE390" i="3" s="1"/>
  <c r="BI389" i="3"/>
  <c r="BH389" i="3"/>
  <c r="BG389" i="3"/>
  <c r="BF389" i="3"/>
  <c r="BE389" i="3"/>
  <c r="T389" i="3"/>
  <c r="R389" i="3"/>
  <c r="P389" i="3"/>
  <c r="BK389" i="3"/>
  <c r="J389" i="3"/>
  <c r="BI388" i="3"/>
  <c r="BH388" i="3"/>
  <c r="BG388" i="3"/>
  <c r="BF388" i="3"/>
  <c r="T388" i="3"/>
  <c r="R388" i="3"/>
  <c r="P388" i="3"/>
  <c r="BK388" i="3"/>
  <c r="J388" i="3"/>
  <c r="BE388" i="3" s="1"/>
  <c r="BI386" i="3"/>
  <c r="BH386" i="3"/>
  <c r="BG386" i="3"/>
  <c r="BF386" i="3"/>
  <c r="BE386" i="3"/>
  <c r="T386" i="3"/>
  <c r="R386" i="3"/>
  <c r="P386" i="3"/>
  <c r="BK386" i="3"/>
  <c r="J386" i="3"/>
  <c r="BI385" i="3"/>
  <c r="BH385" i="3"/>
  <c r="BG385" i="3"/>
  <c r="BF385" i="3"/>
  <c r="T385" i="3"/>
  <c r="R385" i="3"/>
  <c r="P385" i="3"/>
  <c r="BK385" i="3"/>
  <c r="J385" i="3"/>
  <c r="BE385" i="3" s="1"/>
  <c r="BI384" i="3"/>
  <c r="BH384" i="3"/>
  <c r="BG384" i="3"/>
  <c r="BF384" i="3"/>
  <c r="T384" i="3"/>
  <c r="R384" i="3"/>
  <c r="P384" i="3"/>
  <c r="BK384" i="3"/>
  <c r="J384" i="3"/>
  <c r="BE384" i="3" s="1"/>
  <c r="BI382" i="3"/>
  <c r="BH382" i="3"/>
  <c r="BG382" i="3"/>
  <c r="BF382" i="3"/>
  <c r="T382" i="3"/>
  <c r="R382" i="3"/>
  <c r="P382" i="3"/>
  <c r="BK382" i="3"/>
  <c r="J382" i="3"/>
  <c r="BE382" i="3" s="1"/>
  <c r="BI381" i="3"/>
  <c r="BH381" i="3"/>
  <c r="BG381" i="3"/>
  <c r="BF381" i="3"/>
  <c r="BE381" i="3"/>
  <c r="T381" i="3"/>
  <c r="R381" i="3"/>
  <c r="P381" i="3"/>
  <c r="BK381" i="3"/>
  <c r="J381" i="3"/>
  <c r="BI379" i="3"/>
  <c r="BH379" i="3"/>
  <c r="BG379" i="3"/>
  <c r="BF379" i="3"/>
  <c r="T379" i="3"/>
  <c r="R379" i="3"/>
  <c r="P379" i="3"/>
  <c r="BK379" i="3"/>
  <c r="J379" i="3"/>
  <c r="BE379" i="3" s="1"/>
  <c r="BI378" i="3"/>
  <c r="BH378" i="3"/>
  <c r="BG378" i="3"/>
  <c r="BF378" i="3"/>
  <c r="T378" i="3"/>
  <c r="R378" i="3"/>
  <c r="P378" i="3"/>
  <c r="BK378" i="3"/>
  <c r="J378" i="3"/>
  <c r="BE378" i="3" s="1"/>
  <c r="BI376" i="3"/>
  <c r="BH376" i="3"/>
  <c r="BG376" i="3"/>
  <c r="BF376" i="3"/>
  <c r="T376" i="3"/>
  <c r="R376" i="3"/>
  <c r="P376" i="3"/>
  <c r="BK376" i="3"/>
  <c r="J376" i="3"/>
  <c r="BE376" i="3" s="1"/>
  <c r="BI375" i="3"/>
  <c r="BH375" i="3"/>
  <c r="BG375" i="3"/>
  <c r="BF375" i="3"/>
  <c r="BE375" i="3"/>
  <c r="T375" i="3"/>
  <c r="R375" i="3"/>
  <c r="P375" i="3"/>
  <c r="BK375" i="3"/>
  <c r="J375" i="3"/>
  <c r="BI373" i="3"/>
  <c r="BH373" i="3"/>
  <c r="BG373" i="3"/>
  <c r="BF373" i="3"/>
  <c r="T373" i="3"/>
  <c r="R373" i="3"/>
  <c r="P373" i="3"/>
  <c r="BK373" i="3"/>
  <c r="J373" i="3"/>
  <c r="BE373" i="3" s="1"/>
  <c r="BI372" i="3"/>
  <c r="BH372" i="3"/>
  <c r="BG372" i="3"/>
  <c r="BF372" i="3"/>
  <c r="BE372" i="3"/>
  <c r="T372" i="3"/>
  <c r="R372" i="3"/>
  <c r="P372" i="3"/>
  <c r="BK372" i="3"/>
  <c r="J372" i="3"/>
  <c r="BI370" i="3"/>
  <c r="BH370" i="3"/>
  <c r="BG370" i="3"/>
  <c r="BF370" i="3"/>
  <c r="T370" i="3"/>
  <c r="R370" i="3"/>
  <c r="P370" i="3"/>
  <c r="BK370" i="3"/>
  <c r="J370" i="3"/>
  <c r="BE370" i="3" s="1"/>
  <c r="BI369" i="3"/>
  <c r="BH369" i="3"/>
  <c r="BG369" i="3"/>
  <c r="BF369" i="3"/>
  <c r="BE369" i="3"/>
  <c r="T369" i="3"/>
  <c r="R369" i="3"/>
  <c r="P369" i="3"/>
  <c r="BK369" i="3"/>
  <c r="J369" i="3"/>
  <c r="BI367" i="3"/>
  <c r="BH367" i="3"/>
  <c r="BG367" i="3"/>
  <c r="BF367" i="3"/>
  <c r="T367" i="3"/>
  <c r="R367" i="3"/>
  <c r="P367" i="3"/>
  <c r="BK367" i="3"/>
  <c r="J367" i="3"/>
  <c r="BE367" i="3" s="1"/>
  <c r="BI366" i="3"/>
  <c r="BH366" i="3"/>
  <c r="BG366" i="3"/>
  <c r="BF366" i="3"/>
  <c r="BE366" i="3"/>
  <c r="T366" i="3"/>
  <c r="R366" i="3"/>
  <c r="P366" i="3"/>
  <c r="BK366" i="3"/>
  <c r="J366" i="3"/>
  <c r="BI365" i="3"/>
  <c r="BH365" i="3"/>
  <c r="BG365" i="3"/>
  <c r="BF365" i="3"/>
  <c r="T365" i="3"/>
  <c r="R365" i="3"/>
  <c r="P365" i="3"/>
  <c r="BK365" i="3"/>
  <c r="J365" i="3"/>
  <c r="BE365" i="3" s="1"/>
  <c r="BI364" i="3"/>
  <c r="BH364" i="3"/>
  <c r="BG364" i="3"/>
  <c r="BF364" i="3"/>
  <c r="BE364" i="3"/>
  <c r="T364" i="3"/>
  <c r="R364" i="3"/>
  <c r="P364" i="3"/>
  <c r="BK364" i="3"/>
  <c r="J364" i="3"/>
  <c r="BI363" i="3"/>
  <c r="BH363" i="3"/>
  <c r="BG363" i="3"/>
  <c r="BF363" i="3"/>
  <c r="T363" i="3"/>
  <c r="R363" i="3"/>
  <c r="P363" i="3"/>
  <c r="BK363" i="3"/>
  <c r="J363" i="3"/>
  <c r="BE363" i="3" s="1"/>
  <c r="BI361" i="3"/>
  <c r="BH361" i="3"/>
  <c r="BG361" i="3"/>
  <c r="BF361" i="3"/>
  <c r="T361" i="3"/>
  <c r="R361" i="3"/>
  <c r="P361" i="3"/>
  <c r="BK361" i="3"/>
  <c r="J361" i="3"/>
  <c r="BE361" i="3" s="1"/>
  <c r="BI359" i="3"/>
  <c r="BH359" i="3"/>
  <c r="BG359" i="3"/>
  <c r="BF359" i="3"/>
  <c r="T359" i="3"/>
  <c r="R359" i="3"/>
  <c r="P359" i="3"/>
  <c r="BK359" i="3"/>
  <c r="J359" i="3"/>
  <c r="BE359" i="3" s="1"/>
  <c r="BI357" i="3"/>
  <c r="BH357" i="3"/>
  <c r="BG357" i="3"/>
  <c r="BF357" i="3"/>
  <c r="BE357" i="3"/>
  <c r="T357" i="3"/>
  <c r="R357" i="3"/>
  <c r="P357" i="3"/>
  <c r="BK357" i="3"/>
  <c r="J357" i="3"/>
  <c r="BI356" i="3"/>
  <c r="BH356" i="3"/>
  <c r="BG356" i="3"/>
  <c r="BF356" i="3"/>
  <c r="T356" i="3"/>
  <c r="R356" i="3"/>
  <c r="P356" i="3"/>
  <c r="BK356" i="3"/>
  <c r="J356" i="3"/>
  <c r="BE356" i="3" s="1"/>
  <c r="BI354" i="3"/>
  <c r="BH354" i="3"/>
  <c r="BG354" i="3"/>
  <c r="BF354" i="3"/>
  <c r="T354" i="3"/>
  <c r="R354" i="3"/>
  <c r="P354" i="3"/>
  <c r="BK354" i="3"/>
  <c r="J354" i="3"/>
  <c r="BE354" i="3" s="1"/>
  <c r="BI353" i="3"/>
  <c r="BH353" i="3"/>
  <c r="BG353" i="3"/>
  <c r="BF353" i="3"/>
  <c r="T353" i="3"/>
  <c r="R353" i="3"/>
  <c r="P353" i="3"/>
  <c r="BK353" i="3"/>
  <c r="J353" i="3"/>
  <c r="BE353" i="3" s="1"/>
  <c r="BI351" i="3"/>
  <c r="BH351" i="3"/>
  <c r="BG351" i="3"/>
  <c r="BF351" i="3"/>
  <c r="BE351" i="3"/>
  <c r="T351" i="3"/>
  <c r="R351" i="3"/>
  <c r="P351" i="3"/>
  <c r="BK351" i="3"/>
  <c r="J351" i="3"/>
  <c r="BI350" i="3"/>
  <c r="BH350" i="3"/>
  <c r="BG350" i="3"/>
  <c r="BF350" i="3"/>
  <c r="T350" i="3"/>
  <c r="R350" i="3"/>
  <c r="P350" i="3"/>
  <c r="BK350" i="3"/>
  <c r="J350" i="3"/>
  <c r="BE350" i="3" s="1"/>
  <c r="BI349" i="3"/>
  <c r="BH349" i="3"/>
  <c r="BG349" i="3"/>
  <c r="BF349" i="3"/>
  <c r="BE349" i="3"/>
  <c r="T349" i="3"/>
  <c r="R349" i="3"/>
  <c r="P349" i="3"/>
  <c r="BK349" i="3"/>
  <c r="J349" i="3"/>
  <c r="BI347" i="3"/>
  <c r="BH347" i="3"/>
  <c r="BG347" i="3"/>
  <c r="BF347" i="3"/>
  <c r="T347" i="3"/>
  <c r="R347" i="3"/>
  <c r="P347" i="3"/>
  <c r="BK347" i="3"/>
  <c r="J347" i="3"/>
  <c r="BE347" i="3" s="1"/>
  <c r="BI346" i="3"/>
  <c r="BH346" i="3"/>
  <c r="BG346" i="3"/>
  <c r="BF346" i="3"/>
  <c r="BE346" i="3"/>
  <c r="T346" i="3"/>
  <c r="R346" i="3"/>
  <c r="P346" i="3"/>
  <c r="BK346" i="3"/>
  <c r="J346" i="3"/>
  <c r="BI344" i="3"/>
  <c r="BH344" i="3"/>
  <c r="BG344" i="3"/>
  <c r="BF344" i="3"/>
  <c r="T344" i="3"/>
  <c r="R344" i="3"/>
  <c r="P344" i="3"/>
  <c r="BK344" i="3"/>
  <c r="J344" i="3"/>
  <c r="BE344" i="3" s="1"/>
  <c r="BI343" i="3"/>
  <c r="BH343" i="3"/>
  <c r="BG343" i="3"/>
  <c r="BF343" i="3"/>
  <c r="BE343" i="3"/>
  <c r="T343" i="3"/>
  <c r="R343" i="3"/>
  <c r="P343" i="3"/>
  <c r="BK343" i="3"/>
  <c r="J343" i="3"/>
  <c r="BI342" i="3"/>
  <c r="BH342" i="3"/>
  <c r="BG342" i="3"/>
  <c r="BF342" i="3"/>
  <c r="T342" i="3"/>
  <c r="R342" i="3"/>
  <c r="P342" i="3"/>
  <c r="BK342" i="3"/>
  <c r="J342" i="3"/>
  <c r="BE342" i="3" s="1"/>
  <c r="BI340" i="3"/>
  <c r="BH340" i="3"/>
  <c r="BG340" i="3"/>
  <c r="BF340" i="3"/>
  <c r="BE340" i="3"/>
  <c r="T340" i="3"/>
  <c r="R340" i="3"/>
  <c r="P340" i="3"/>
  <c r="BK340" i="3"/>
  <c r="J340" i="3"/>
  <c r="BI339" i="3"/>
  <c r="BH339" i="3"/>
  <c r="BG339" i="3"/>
  <c r="BF339" i="3"/>
  <c r="T339" i="3"/>
  <c r="R339" i="3"/>
  <c r="P339" i="3"/>
  <c r="BK339" i="3"/>
  <c r="J339" i="3"/>
  <c r="BE339" i="3" s="1"/>
  <c r="BI338" i="3"/>
  <c r="BH338" i="3"/>
  <c r="BG338" i="3"/>
  <c r="BF338" i="3"/>
  <c r="T338" i="3"/>
  <c r="R338" i="3"/>
  <c r="P338" i="3"/>
  <c r="BK338" i="3"/>
  <c r="J338" i="3"/>
  <c r="BE338" i="3" s="1"/>
  <c r="BI335" i="3"/>
  <c r="BH335" i="3"/>
  <c r="BG335" i="3"/>
  <c r="BF335" i="3"/>
  <c r="T335" i="3"/>
  <c r="R335" i="3"/>
  <c r="P335" i="3"/>
  <c r="BK335" i="3"/>
  <c r="J335" i="3"/>
  <c r="BE335" i="3" s="1"/>
  <c r="BI332" i="3"/>
  <c r="BH332" i="3"/>
  <c r="BG332" i="3"/>
  <c r="BF332" i="3"/>
  <c r="T332" i="3"/>
  <c r="R332" i="3"/>
  <c r="P332" i="3"/>
  <c r="BK332" i="3"/>
  <c r="J332" i="3"/>
  <c r="BE332" i="3" s="1"/>
  <c r="BI329" i="3"/>
  <c r="BH329" i="3"/>
  <c r="BG329" i="3"/>
  <c r="BF329" i="3"/>
  <c r="T329" i="3"/>
  <c r="T328" i="3" s="1"/>
  <c r="R329" i="3"/>
  <c r="P329" i="3"/>
  <c r="BK329" i="3"/>
  <c r="J329" i="3"/>
  <c r="BE329" i="3" s="1"/>
  <c r="BI325" i="3"/>
  <c r="BH325" i="3"/>
  <c r="BG325" i="3"/>
  <c r="BF325" i="3"/>
  <c r="BE325" i="3"/>
  <c r="T325" i="3"/>
  <c r="R325" i="3"/>
  <c r="P325" i="3"/>
  <c r="BK325" i="3"/>
  <c r="J325" i="3"/>
  <c r="BI323" i="3"/>
  <c r="BH323" i="3"/>
  <c r="BG323" i="3"/>
  <c r="BF323" i="3"/>
  <c r="T323" i="3"/>
  <c r="R323" i="3"/>
  <c r="P323" i="3"/>
  <c r="BK323" i="3"/>
  <c r="J323" i="3"/>
  <c r="BE323" i="3" s="1"/>
  <c r="BI321" i="3"/>
  <c r="BH321" i="3"/>
  <c r="BG321" i="3"/>
  <c r="BF321" i="3"/>
  <c r="T321" i="3"/>
  <c r="R321" i="3"/>
  <c r="P321" i="3"/>
  <c r="BK321" i="3"/>
  <c r="J321" i="3"/>
  <c r="BE321" i="3" s="1"/>
  <c r="BI319" i="3"/>
  <c r="BH319" i="3"/>
  <c r="BG319" i="3"/>
  <c r="BF319" i="3"/>
  <c r="T319" i="3"/>
  <c r="R319" i="3"/>
  <c r="P319" i="3"/>
  <c r="BK319" i="3"/>
  <c r="J319" i="3"/>
  <c r="BE319" i="3" s="1"/>
  <c r="BI316" i="3"/>
  <c r="BH316" i="3"/>
  <c r="BG316" i="3"/>
  <c r="BF316" i="3"/>
  <c r="BE316" i="3"/>
  <c r="T316" i="3"/>
  <c r="R316" i="3"/>
  <c r="P316" i="3"/>
  <c r="BK316" i="3"/>
  <c r="J316" i="3"/>
  <c r="BI313" i="3"/>
  <c r="BH313" i="3"/>
  <c r="BG313" i="3"/>
  <c r="BF313" i="3"/>
  <c r="T313" i="3"/>
  <c r="R313" i="3"/>
  <c r="P313" i="3"/>
  <c r="BK313" i="3"/>
  <c r="J313" i="3"/>
  <c r="BE313" i="3" s="1"/>
  <c r="BI310" i="3"/>
  <c r="BH310" i="3"/>
  <c r="BG310" i="3"/>
  <c r="BF310" i="3"/>
  <c r="T310" i="3"/>
  <c r="R310" i="3"/>
  <c r="P310" i="3"/>
  <c r="BK310" i="3"/>
  <c r="J310" i="3"/>
  <c r="BE310" i="3" s="1"/>
  <c r="BI308" i="3"/>
  <c r="BH308" i="3"/>
  <c r="BG308" i="3"/>
  <c r="BF308" i="3"/>
  <c r="T308" i="3"/>
  <c r="R308" i="3"/>
  <c r="P308" i="3"/>
  <c r="BK308" i="3"/>
  <c r="J308" i="3"/>
  <c r="BE308" i="3" s="1"/>
  <c r="BI306" i="3"/>
  <c r="BH306" i="3"/>
  <c r="BG306" i="3"/>
  <c r="BF306" i="3"/>
  <c r="BE306" i="3"/>
  <c r="T306" i="3"/>
  <c r="R306" i="3"/>
  <c r="P306" i="3"/>
  <c r="BK306" i="3"/>
  <c r="J306" i="3"/>
  <c r="BI303" i="3"/>
  <c r="BH303" i="3"/>
  <c r="BG303" i="3"/>
  <c r="BF303" i="3"/>
  <c r="T303" i="3"/>
  <c r="R303" i="3"/>
  <c r="P303" i="3"/>
  <c r="BK303" i="3"/>
  <c r="J303" i="3"/>
  <c r="BE303" i="3" s="1"/>
  <c r="BI302" i="3"/>
  <c r="BH302" i="3"/>
  <c r="BG302" i="3"/>
  <c r="BF302" i="3"/>
  <c r="T302" i="3"/>
  <c r="R302" i="3"/>
  <c r="P302" i="3"/>
  <c r="BK302" i="3"/>
  <c r="J302" i="3"/>
  <c r="BE302" i="3" s="1"/>
  <c r="BI300" i="3"/>
  <c r="BH300" i="3"/>
  <c r="BG300" i="3"/>
  <c r="BF300" i="3"/>
  <c r="T300" i="3"/>
  <c r="R300" i="3"/>
  <c r="P300" i="3"/>
  <c r="BK300" i="3"/>
  <c r="J300" i="3"/>
  <c r="BE300" i="3" s="1"/>
  <c r="BI299" i="3"/>
  <c r="BH299" i="3"/>
  <c r="BG299" i="3"/>
  <c r="BF299" i="3"/>
  <c r="BE299" i="3"/>
  <c r="T299" i="3"/>
  <c r="R299" i="3"/>
  <c r="P299" i="3"/>
  <c r="BK299" i="3"/>
  <c r="J299" i="3"/>
  <c r="BI296" i="3"/>
  <c r="BH296" i="3"/>
  <c r="BG296" i="3"/>
  <c r="BF296" i="3"/>
  <c r="T296" i="3"/>
  <c r="R296" i="3"/>
  <c r="P296" i="3"/>
  <c r="BK296" i="3"/>
  <c r="J296" i="3"/>
  <c r="BE296" i="3" s="1"/>
  <c r="BI295" i="3"/>
  <c r="BH295" i="3"/>
  <c r="BG295" i="3"/>
  <c r="BF295" i="3"/>
  <c r="T295" i="3"/>
  <c r="R295" i="3"/>
  <c r="P295" i="3"/>
  <c r="BK295" i="3"/>
  <c r="J295" i="3"/>
  <c r="BE295" i="3" s="1"/>
  <c r="BI292" i="3"/>
  <c r="BH292" i="3"/>
  <c r="BG292" i="3"/>
  <c r="BF292" i="3"/>
  <c r="T292" i="3"/>
  <c r="R292" i="3"/>
  <c r="P292" i="3"/>
  <c r="BK292" i="3"/>
  <c r="J292" i="3"/>
  <c r="BE292" i="3" s="1"/>
  <c r="BI289" i="3"/>
  <c r="BH289" i="3"/>
  <c r="BG289" i="3"/>
  <c r="BF289" i="3"/>
  <c r="BE289" i="3"/>
  <c r="T289" i="3"/>
  <c r="R289" i="3"/>
  <c r="P289" i="3"/>
  <c r="BK289" i="3"/>
  <c r="J289" i="3"/>
  <c r="BI286" i="3"/>
  <c r="BH286" i="3"/>
  <c r="BG286" i="3"/>
  <c r="BF286" i="3"/>
  <c r="T286" i="3"/>
  <c r="R286" i="3"/>
  <c r="P286" i="3"/>
  <c r="BK286" i="3"/>
  <c r="J286" i="3"/>
  <c r="BE286" i="3" s="1"/>
  <c r="BI283" i="3"/>
  <c r="BH283" i="3"/>
  <c r="BG283" i="3"/>
  <c r="BF283" i="3"/>
  <c r="T283" i="3"/>
  <c r="R283" i="3"/>
  <c r="P283" i="3"/>
  <c r="BK283" i="3"/>
  <c r="J283" i="3"/>
  <c r="BE283" i="3" s="1"/>
  <c r="BI281" i="3"/>
  <c r="BH281" i="3"/>
  <c r="BG281" i="3"/>
  <c r="BF281" i="3"/>
  <c r="T281" i="3"/>
  <c r="R281" i="3"/>
  <c r="P281" i="3"/>
  <c r="BK281" i="3"/>
  <c r="J281" i="3"/>
  <c r="BE281" i="3" s="1"/>
  <c r="BI279" i="3"/>
  <c r="BH279" i="3"/>
  <c r="BG279" i="3"/>
  <c r="BF279" i="3"/>
  <c r="BE279" i="3"/>
  <c r="T279" i="3"/>
  <c r="R279" i="3"/>
  <c r="P279" i="3"/>
  <c r="BK279" i="3"/>
  <c r="J279" i="3"/>
  <c r="BI275" i="3"/>
  <c r="BH275" i="3"/>
  <c r="BG275" i="3"/>
  <c r="BF275" i="3"/>
  <c r="T275" i="3"/>
  <c r="T274" i="3" s="1"/>
  <c r="R275" i="3"/>
  <c r="R274" i="3" s="1"/>
  <c r="P275" i="3"/>
  <c r="P274" i="3" s="1"/>
  <c r="BK275" i="3"/>
  <c r="BK274" i="3" s="1"/>
  <c r="J274" i="3" s="1"/>
  <c r="J65" i="3" s="1"/>
  <c r="J275" i="3"/>
  <c r="BE275" i="3" s="1"/>
  <c r="BI271" i="3"/>
  <c r="BH271" i="3"/>
  <c r="BG271" i="3"/>
  <c r="BF271" i="3"/>
  <c r="T271" i="3"/>
  <c r="R271" i="3"/>
  <c r="P271" i="3"/>
  <c r="BK271" i="3"/>
  <c r="J271" i="3"/>
  <c r="BE271" i="3" s="1"/>
  <c r="BI268" i="3"/>
  <c r="BH268" i="3"/>
  <c r="BG268" i="3"/>
  <c r="BF268" i="3"/>
  <c r="T268" i="3"/>
  <c r="R268" i="3"/>
  <c r="P268" i="3"/>
  <c r="BK268" i="3"/>
  <c r="J268" i="3"/>
  <c r="BE268" i="3" s="1"/>
  <c r="BI265" i="3"/>
  <c r="BH265" i="3"/>
  <c r="BG265" i="3"/>
  <c r="BF265" i="3"/>
  <c r="T265" i="3"/>
  <c r="R265" i="3"/>
  <c r="P265" i="3"/>
  <c r="BK265" i="3"/>
  <c r="J265" i="3"/>
  <c r="BE265" i="3" s="1"/>
  <c r="BI261" i="3"/>
  <c r="BH261" i="3"/>
  <c r="BG261" i="3"/>
  <c r="BF261" i="3"/>
  <c r="T261" i="3"/>
  <c r="R261" i="3"/>
  <c r="P261" i="3"/>
  <c r="BK261" i="3"/>
  <c r="J261" i="3"/>
  <c r="BE261" i="3" s="1"/>
  <c r="BI259" i="3"/>
  <c r="BH259" i="3"/>
  <c r="BG259" i="3"/>
  <c r="BF259" i="3"/>
  <c r="T259" i="3"/>
  <c r="R259" i="3"/>
  <c r="P259" i="3"/>
  <c r="BK259" i="3"/>
  <c r="J259" i="3"/>
  <c r="BE259" i="3" s="1"/>
  <c r="BI257" i="3"/>
  <c r="BH257" i="3"/>
  <c r="BG257" i="3"/>
  <c r="BF257" i="3"/>
  <c r="T257" i="3"/>
  <c r="R257" i="3"/>
  <c r="P257" i="3"/>
  <c r="BK257" i="3"/>
  <c r="J257" i="3"/>
  <c r="BE257" i="3" s="1"/>
  <c r="BI255" i="3"/>
  <c r="BH255" i="3"/>
  <c r="BG255" i="3"/>
  <c r="BF255" i="3"/>
  <c r="T255" i="3"/>
  <c r="R255" i="3"/>
  <c r="P255" i="3"/>
  <c r="BK255" i="3"/>
  <c r="J255" i="3"/>
  <c r="BE255" i="3" s="1"/>
  <c r="BI253" i="3"/>
  <c r="BH253" i="3"/>
  <c r="BG253" i="3"/>
  <c r="BF253" i="3"/>
  <c r="T253" i="3"/>
  <c r="R253" i="3"/>
  <c r="P253" i="3"/>
  <c r="BK253" i="3"/>
  <c r="J253" i="3"/>
  <c r="BE253" i="3" s="1"/>
  <c r="BI252" i="3"/>
  <c r="BH252" i="3"/>
  <c r="BG252" i="3"/>
  <c r="BF252" i="3"/>
  <c r="T252" i="3"/>
  <c r="R252" i="3"/>
  <c r="P252" i="3"/>
  <c r="BK252" i="3"/>
  <c r="J252" i="3"/>
  <c r="BE252" i="3" s="1"/>
  <c r="BI251" i="3"/>
  <c r="BH251" i="3"/>
  <c r="BG251" i="3"/>
  <c r="BF251" i="3"/>
  <c r="BE251" i="3"/>
  <c r="T251" i="3"/>
  <c r="R251" i="3"/>
  <c r="P251" i="3"/>
  <c r="BK251" i="3"/>
  <c r="J251" i="3"/>
  <c r="BI250" i="3"/>
  <c r="BH250" i="3"/>
  <c r="BG250" i="3"/>
  <c r="BF250" i="3"/>
  <c r="T250" i="3"/>
  <c r="R250" i="3"/>
  <c r="P250" i="3"/>
  <c r="BK250" i="3"/>
  <c r="J250" i="3"/>
  <c r="BE250" i="3" s="1"/>
  <c r="BI248" i="3"/>
  <c r="BH248" i="3"/>
  <c r="BG248" i="3"/>
  <c r="BF248" i="3"/>
  <c r="T248" i="3"/>
  <c r="R248" i="3"/>
  <c r="P248" i="3"/>
  <c r="BK248" i="3"/>
  <c r="J248" i="3"/>
  <c r="BE248" i="3" s="1"/>
  <c r="BI247" i="3"/>
  <c r="BH247" i="3"/>
  <c r="BG247" i="3"/>
  <c r="BF247" i="3"/>
  <c r="T247" i="3"/>
  <c r="R247" i="3"/>
  <c r="P247" i="3"/>
  <c r="BK247" i="3"/>
  <c r="J247" i="3"/>
  <c r="BE247" i="3" s="1"/>
  <c r="BI246" i="3"/>
  <c r="BH246" i="3"/>
  <c r="BG246" i="3"/>
  <c r="BF246" i="3"/>
  <c r="BE246" i="3"/>
  <c r="T246" i="3"/>
  <c r="R246" i="3"/>
  <c r="P246" i="3"/>
  <c r="BK246" i="3"/>
  <c r="J246" i="3"/>
  <c r="BI244" i="3"/>
  <c r="BH244" i="3"/>
  <c r="BG244" i="3"/>
  <c r="BF244" i="3"/>
  <c r="T244" i="3"/>
  <c r="R244" i="3"/>
  <c r="P244" i="3"/>
  <c r="BK244" i="3"/>
  <c r="J244" i="3"/>
  <c r="BE244" i="3" s="1"/>
  <c r="BI243" i="3"/>
  <c r="BH243" i="3"/>
  <c r="BG243" i="3"/>
  <c r="BF243" i="3"/>
  <c r="T243" i="3"/>
  <c r="R243" i="3"/>
  <c r="P243" i="3"/>
  <c r="BK243" i="3"/>
  <c r="J243" i="3"/>
  <c r="BE243" i="3" s="1"/>
  <c r="BI241" i="3"/>
  <c r="BH241" i="3"/>
  <c r="BG241" i="3"/>
  <c r="BF241" i="3"/>
  <c r="T241" i="3"/>
  <c r="R241" i="3"/>
  <c r="P241" i="3"/>
  <c r="BK241" i="3"/>
  <c r="J241" i="3"/>
  <c r="BE241" i="3" s="1"/>
  <c r="BI239" i="3"/>
  <c r="BH239" i="3"/>
  <c r="BG239" i="3"/>
  <c r="BF239" i="3"/>
  <c r="BE239" i="3"/>
  <c r="T239" i="3"/>
  <c r="R239" i="3"/>
  <c r="P239" i="3"/>
  <c r="BK239" i="3"/>
  <c r="J239" i="3"/>
  <c r="BI237" i="3"/>
  <c r="BH237" i="3"/>
  <c r="BG237" i="3"/>
  <c r="BF237" i="3"/>
  <c r="T237" i="3"/>
  <c r="R237" i="3"/>
  <c r="P237" i="3"/>
  <c r="BK237" i="3"/>
  <c r="J237" i="3"/>
  <c r="BE237" i="3" s="1"/>
  <c r="BI235" i="3"/>
  <c r="BH235" i="3"/>
  <c r="BG235" i="3"/>
  <c r="BF235" i="3"/>
  <c r="T235" i="3"/>
  <c r="R235" i="3"/>
  <c r="P235" i="3"/>
  <c r="BK235" i="3"/>
  <c r="J235" i="3"/>
  <c r="BE235" i="3" s="1"/>
  <c r="BI234" i="3"/>
  <c r="BH234" i="3"/>
  <c r="BG234" i="3"/>
  <c r="BF234" i="3"/>
  <c r="T234" i="3"/>
  <c r="R234" i="3"/>
  <c r="P234" i="3"/>
  <c r="BK234" i="3"/>
  <c r="J234" i="3"/>
  <c r="BE234" i="3" s="1"/>
  <c r="BI233" i="3"/>
  <c r="BH233" i="3"/>
  <c r="BG233" i="3"/>
  <c r="BF233" i="3"/>
  <c r="BE233" i="3"/>
  <c r="T233" i="3"/>
  <c r="R233" i="3"/>
  <c r="P233" i="3"/>
  <c r="BK233" i="3"/>
  <c r="J233" i="3"/>
  <c r="BI232" i="3"/>
  <c r="BH232" i="3"/>
  <c r="BG232" i="3"/>
  <c r="BF232" i="3"/>
  <c r="BE232" i="3"/>
  <c r="T232" i="3"/>
  <c r="R232" i="3"/>
  <c r="P232" i="3"/>
  <c r="BK232" i="3"/>
  <c r="J232" i="3"/>
  <c r="BI230" i="3"/>
  <c r="BH230" i="3"/>
  <c r="BG230" i="3"/>
  <c r="BF230" i="3"/>
  <c r="T230" i="3"/>
  <c r="R230" i="3"/>
  <c r="P230" i="3"/>
  <c r="BK230" i="3"/>
  <c r="J230" i="3"/>
  <c r="BE230" i="3" s="1"/>
  <c r="BI229" i="3"/>
  <c r="BH229" i="3"/>
  <c r="BG229" i="3"/>
  <c r="BF229" i="3"/>
  <c r="T229" i="3"/>
  <c r="R229" i="3"/>
  <c r="P229" i="3"/>
  <c r="BK229" i="3"/>
  <c r="J229" i="3"/>
  <c r="BE229" i="3" s="1"/>
  <c r="BI227" i="3"/>
  <c r="BH227" i="3"/>
  <c r="BG227" i="3"/>
  <c r="BF227" i="3"/>
  <c r="BE227" i="3"/>
  <c r="T227" i="3"/>
  <c r="R227" i="3"/>
  <c r="P227" i="3"/>
  <c r="BK227" i="3"/>
  <c r="J227" i="3"/>
  <c r="BI226" i="3"/>
  <c r="BH226" i="3"/>
  <c r="BG226" i="3"/>
  <c r="BF226" i="3"/>
  <c r="BE226" i="3"/>
  <c r="T226" i="3"/>
  <c r="R226" i="3"/>
  <c r="P226" i="3"/>
  <c r="BK226" i="3"/>
  <c r="J226" i="3"/>
  <c r="BI224" i="3"/>
  <c r="BH224" i="3"/>
  <c r="BG224" i="3"/>
  <c r="BF224" i="3"/>
  <c r="T224" i="3"/>
  <c r="R224" i="3"/>
  <c r="P224" i="3"/>
  <c r="BK224" i="3"/>
  <c r="J224" i="3"/>
  <c r="BE224" i="3" s="1"/>
  <c r="BI223" i="3"/>
  <c r="BH223" i="3"/>
  <c r="BG223" i="3"/>
  <c r="BF223" i="3"/>
  <c r="T223" i="3"/>
  <c r="R223" i="3"/>
  <c r="P223" i="3"/>
  <c r="BK223" i="3"/>
  <c r="J223" i="3"/>
  <c r="BE223" i="3" s="1"/>
  <c r="BI221" i="3"/>
  <c r="BH221" i="3"/>
  <c r="BG221" i="3"/>
  <c r="BF221" i="3"/>
  <c r="BE221" i="3"/>
  <c r="T221" i="3"/>
  <c r="R221" i="3"/>
  <c r="P221" i="3"/>
  <c r="BK221" i="3"/>
  <c r="J221" i="3"/>
  <c r="BI220" i="3"/>
  <c r="BH220" i="3"/>
  <c r="BG220" i="3"/>
  <c r="BF220" i="3"/>
  <c r="T220" i="3"/>
  <c r="R220" i="3"/>
  <c r="P220" i="3"/>
  <c r="BK220" i="3"/>
  <c r="J220" i="3"/>
  <c r="BE220" i="3" s="1"/>
  <c r="BI219" i="3"/>
  <c r="BH219" i="3"/>
  <c r="BG219" i="3"/>
  <c r="BF219" i="3"/>
  <c r="T219" i="3"/>
  <c r="R219" i="3"/>
  <c r="P219" i="3"/>
  <c r="BK219" i="3"/>
  <c r="J219" i="3"/>
  <c r="BE219" i="3" s="1"/>
  <c r="BI217" i="3"/>
  <c r="BH217" i="3"/>
  <c r="BG217" i="3"/>
  <c r="BF217" i="3"/>
  <c r="T217" i="3"/>
  <c r="R217" i="3"/>
  <c r="P217" i="3"/>
  <c r="BK217" i="3"/>
  <c r="J217" i="3"/>
  <c r="BE217" i="3" s="1"/>
  <c r="BI216" i="3"/>
  <c r="BH216" i="3"/>
  <c r="BG216" i="3"/>
  <c r="BF216" i="3"/>
  <c r="BE216" i="3"/>
  <c r="T216" i="3"/>
  <c r="R216" i="3"/>
  <c r="P216" i="3"/>
  <c r="BK216" i="3"/>
  <c r="J216" i="3"/>
  <c r="BI214" i="3"/>
  <c r="BH214" i="3"/>
  <c r="BG214" i="3"/>
  <c r="BF214" i="3"/>
  <c r="T214" i="3"/>
  <c r="R214" i="3"/>
  <c r="P214" i="3"/>
  <c r="BK214" i="3"/>
  <c r="J214" i="3"/>
  <c r="BE214" i="3" s="1"/>
  <c r="BI213" i="3"/>
  <c r="BH213" i="3"/>
  <c r="BG213" i="3"/>
  <c r="BF213" i="3"/>
  <c r="BE213" i="3"/>
  <c r="T213" i="3"/>
  <c r="R213" i="3"/>
  <c r="P213" i="3"/>
  <c r="BK213" i="3"/>
  <c r="J213" i="3"/>
  <c r="BI212" i="3"/>
  <c r="BH212" i="3"/>
  <c r="BG212" i="3"/>
  <c r="BF212" i="3"/>
  <c r="T212" i="3"/>
  <c r="R212" i="3"/>
  <c r="P212" i="3"/>
  <c r="BK212" i="3"/>
  <c r="J212" i="3"/>
  <c r="BE212" i="3" s="1"/>
  <c r="BI211" i="3"/>
  <c r="BH211" i="3"/>
  <c r="BG211" i="3"/>
  <c r="BF211" i="3"/>
  <c r="BE211" i="3"/>
  <c r="T211" i="3"/>
  <c r="R211" i="3"/>
  <c r="P211" i="3"/>
  <c r="BK211" i="3"/>
  <c r="J211" i="3"/>
  <c r="BI210" i="3"/>
  <c r="BH210" i="3"/>
  <c r="BG210" i="3"/>
  <c r="BF210" i="3"/>
  <c r="T210" i="3"/>
  <c r="R210" i="3"/>
  <c r="P210" i="3"/>
  <c r="BK210" i="3"/>
  <c r="J210" i="3"/>
  <c r="BE210" i="3" s="1"/>
  <c r="BI208" i="3"/>
  <c r="BH208" i="3"/>
  <c r="BG208" i="3"/>
  <c r="BF208" i="3"/>
  <c r="BE208" i="3"/>
  <c r="T208" i="3"/>
  <c r="R208" i="3"/>
  <c r="P208" i="3"/>
  <c r="BK208" i="3"/>
  <c r="J208" i="3"/>
  <c r="BI206" i="3"/>
  <c r="BH206" i="3"/>
  <c r="BG206" i="3"/>
  <c r="BF206" i="3"/>
  <c r="T206" i="3"/>
  <c r="R206" i="3"/>
  <c r="P206" i="3"/>
  <c r="BK206" i="3"/>
  <c r="J206" i="3"/>
  <c r="BE206" i="3" s="1"/>
  <c r="BI204" i="3"/>
  <c r="BH204" i="3"/>
  <c r="BG204" i="3"/>
  <c r="BF204" i="3"/>
  <c r="BE204" i="3"/>
  <c r="T204" i="3"/>
  <c r="R204" i="3"/>
  <c r="P204" i="3"/>
  <c r="BK204" i="3"/>
  <c r="J204" i="3"/>
  <c r="BI203" i="3"/>
  <c r="BH203" i="3"/>
  <c r="BG203" i="3"/>
  <c r="BF203" i="3"/>
  <c r="BE203" i="3"/>
  <c r="T203" i="3"/>
  <c r="R203" i="3"/>
  <c r="P203" i="3"/>
  <c r="BK203" i="3"/>
  <c r="J203" i="3"/>
  <c r="BI201" i="3"/>
  <c r="BH201" i="3"/>
  <c r="BG201" i="3"/>
  <c r="BF201" i="3"/>
  <c r="BE201" i="3"/>
  <c r="T201" i="3"/>
  <c r="R201" i="3"/>
  <c r="P201" i="3"/>
  <c r="BK201" i="3"/>
  <c r="J201" i="3"/>
  <c r="BI200" i="3"/>
  <c r="BH200" i="3"/>
  <c r="BG200" i="3"/>
  <c r="BF200" i="3"/>
  <c r="T200" i="3"/>
  <c r="R200" i="3"/>
  <c r="P200" i="3"/>
  <c r="BK200" i="3"/>
  <c r="J200" i="3"/>
  <c r="BE200" i="3" s="1"/>
  <c r="BI198" i="3"/>
  <c r="BH198" i="3"/>
  <c r="BG198" i="3"/>
  <c r="BF198" i="3"/>
  <c r="BE198" i="3"/>
  <c r="T198" i="3"/>
  <c r="R198" i="3"/>
  <c r="P198" i="3"/>
  <c r="BK198" i="3"/>
  <c r="J198" i="3"/>
  <c r="BI197" i="3"/>
  <c r="BH197" i="3"/>
  <c r="BG197" i="3"/>
  <c r="BF197" i="3"/>
  <c r="BE197" i="3"/>
  <c r="T197" i="3"/>
  <c r="R197" i="3"/>
  <c r="P197" i="3"/>
  <c r="BK197" i="3"/>
  <c r="J197" i="3"/>
  <c r="BI196" i="3"/>
  <c r="BH196" i="3"/>
  <c r="BG196" i="3"/>
  <c r="BF196" i="3"/>
  <c r="BE196" i="3"/>
  <c r="T196" i="3"/>
  <c r="R196" i="3"/>
  <c r="P196" i="3"/>
  <c r="BK196" i="3"/>
  <c r="J196" i="3"/>
  <c r="BI194" i="3"/>
  <c r="BH194" i="3"/>
  <c r="BG194" i="3"/>
  <c r="BF194" i="3"/>
  <c r="T194" i="3"/>
  <c r="R194" i="3"/>
  <c r="P194" i="3"/>
  <c r="BK194" i="3"/>
  <c r="J194" i="3"/>
  <c r="BE194" i="3" s="1"/>
  <c r="BI193" i="3"/>
  <c r="BH193" i="3"/>
  <c r="BG193" i="3"/>
  <c r="BF193" i="3"/>
  <c r="BE193" i="3"/>
  <c r="T193" i="3"/>
  <c r="R193" i="3"/>
  <c r="P193" i="3"/>
  <c r="BK193" i="3"/>
  <c r="J193" i="3"/>
  <c r="BI192" i="3"/>
  <c r="BH192" i="3"/>
  <c r="BG192" i="3"/>
  <c r="BF192" i="3"/>
  <c r="BE192" i="3"/>
  <c r="T192" i="3"/>
  <c r="R192" i="3"/>
  <c r="P192" i="3"/>
  <c r="BK192" i="3"/>
  <c r="J192" i="3"/>
  <c r="BI191" i="3"/>
  <c r="BH191" i="3"/>
  <c r="BG191" i="3"/>
  <c r="BF191" i="3"/>
  <c r="BE191" i="3"/>
  <c r="T191" i="3"/>
  <c r="R191" i="3"/>
  <c r="P191" i="3"/>
  <c r="BK191" i="3"/>
  <c r="J191" i="3"/>
  <c r="BI189" i="3"/>
  <c r="BH189" i="3"/>
  <c r="BG189" i="3"/>
  <c r="BF189" i="3"/>
  <c r="T189" i="3"/>
  <c r="R189" i="3"/>
  <c r="P189" i="3"/>
  <c r="BK189" i="3"/>
  <c r="J189" i="3"/>
  <c r="BE189" i="3" s="1"/>
  <c r="BI188" i="3"/>
  <c r="BH188" i="3"/>
  <c r="BG188" i="3"/>
  <c r="BF188" i="3"/>
  <c r="T188" i="3"/>
  <c r="R188" i="3"/>
  <c r="P188" i="3"/>
  <c r="BK188" i="3"/>
  <c r="J188" i="3"/>
  <c r="BE188" i="3" s="1"/>
  <c r="BI185" i="3"/>
  <c r="BH185" i="3"/>
  <c r="BG185" i="3"/>
  <c r="BF185" i="3"/>
  <c r="T185" i="3"/>
  <c r="R185" i="3"/>
  <c r="P185" i="3"/>
  <c r="BK185" i="3"/>
  <c r="J185" i="3"/>
  <c r="BE185" i="3" s="1"/>
  <c r="BI183" i="3"/>
  <c r="BH183" i="3"/>
  <c r="BG183" i="3"/>
  <c r="BF183" i="3"/>
  <c r="T183" i="3"/>
  <c r="R183" i="3"/>
  <c r="P183" i="3"/>
  <c r="BK183" i="3"/>
  <c r="J183" i="3"/>
  <c r="BE183" i="3" s="1"/>
  <c r="BI181" i="3"/>
  <c r="BH181" i="3"/>
  <c r="BG181" i="3"/>
  <c r="BF181" i="3"/>
  <c r="T181" i="3"/>
  <c r="R181" i="3"/>
  <c r="R180" i="3" s="1"/>
  <c r="P181" i="3"/>
  <c r="BK181" i="3"/>
  <c r="J181" i="3"/>
  <c r="BE181" i="3" s="1"/>
  <c r="BI178" i="3"/>
  <c r="BH178" i="3"/>
  <c r="BG178" i="3"/>
  <c r="BF178" i="3"/>
  <c r="BE178" i="3"/>
  <c r="T178" i="3"/>
  <c r="R178" i="3"/>
  <c r="P178" i="3"/>
  <c r="BK178" i="3"/>
  <c r="J178" i="3"/>
  <c r="BI176" i="3"/>
  <c r="BH176" i="3"/>
  <c r="BG176" i="3"/>
  <c r="BF176" i="3"/>
  <c r="T176" i="3"/>
  <c r="R176" i="3"/>
  <c r="P176" i="3"/>
  <c r="BK176" i="3"/>
  <c r="J176" i="3"/>
  <c r="BE176" i="3" s="1"/>
  <c r="BI174" i="3"/>
  <c r="BH174" i="3"/>
  <c r="BG174" i="3"/>
  <c r="BF174" i="3"/>
  <c r="BE174" i="3"/>
  <c r="T174" i="3"/>
  <c r="R174" i="3"/>
  <c r="P174" i="3"/>
  <c r="BK174" i="3"/>
  <c r="J174" i="3"/>
  <c r="BI172" i="3"/>
  <c r="BH172" i="3"/>
  <c r="BG172" i="3"/>
  <c r="BF172" i="3"/>
  <c r="T172" i="3"/>
  <c r="R172" i="3"/>
  <c r="P172" i="3"/>
  <c r="BK172" i="3"/>
  <c r="J172" i="3"/>
  <c r="BE172" i="3" s="1"/>
  <c r="BI169" i="3"/>
  <c r="BH169" i="3"/>
  <c r="BG169" i="3"/>
  <c r="BF169" i="3"/>
  <c r="BE169" i="3"/>
  <c r="T169" i="3"/>
  <c r="R169" i="3"/>
  <c r="P169" i="3"/>
  <c r="BK169" i="3"/>
  <c r="J169" i="3"/>
  <c r="BI166" i="3"/>
  <c r="BH166" i="3"/>
  <c r="BG166" i="3"/>
  <c r="BF166" i="3"/>
  <c r="T166" i="3"/>
  <c r="R166" i="3"/>
  <c r="P166" i="3"/>
  <c r="BK166" i="3"/>
  <c r="J166" i="3"/>
  <c r="BE166" i="3" s="1"/>
  <c r="BI163" i="3"/>
  <c r="BH163" i="3"/>
  <c r="BG163" i="3"/>
  <c r="BF163" i="3"/>
  <c r="BE163" i="3"/>
  <c r="T163" i="3"/>
  <c r="R163" i="3"/>
  <c r="P163" i="3"/>
  <c r="BK163" i="3"/>
  <c r="J163" i="3"/>
  <c r="BI160" i="3"/>
  <c r="BH160" i="3"/>
  <c r="BG160" i="3"/>
  <c r="BF160" i="3"/>
  <c r="T160" i="3"/>
  <c r="R160" i="3"/>
  <c r="P160" i="3"/>
  <c r="BK160" i="3"/>
  <c r="J160" i="3"/>
  <c r="BE160" i="3" s="1"/>
  <c r="BI158" i="3"/>
  <c r="BH158" i="3"/>
  <c r="BG158" i="3"/>
  <c r="BF158" i="3"/>
  <c r="T158" i="3"/>
  <c r="T157" i="3" s="1"/>
  <c r="R158" i="3"/>
  <c r="R157" i="3" s="1"/>
  <c r="P158" i="3"/>
  <c r="P157" i="3" s="1"/>
  <c r="BK158" i="3"/>
  <c r="BK157" i="3" s="1"/>
  <c r="J157" i="3" s="1"/>
  <c r="J60" i="3" s="1"/>
  <c r="J158" i="3"/>
  <c r="BE158" i="3" s="1"/>
  <c r="BI154" i="3"/>
  <c r="BH154" i="3"/>
  <c r="BG154" i="3"/>
  <c r="BF154" i="3"/>
  <c r="BE154" i="3"/>
  <c r="T154" i="3"/>
  <c r="R154" i="3"/>
  <c r="P154" i="3"/>
  <c r="BK154" i="3"/>
  <c r="J154" i="3"/>
  <c r="BI152" i="3"/>
  <c r="BH152" i="3"/>
  <c r="BG152" i="3"/>
  <c r="BF152" i="3"/>
  <c r="T152" i="3"/>
  <c r="R152" i="3"/>
  <c r="P152" i="3"/>
  <c r="BK152" i="3"/>
  <c r="J152" i="3"/>
  <c r="BE152" i="3" s="1"/>
  <c r="BI150" i="3"/>
  <c r="BH150" i="3"/>
  <c r="BG150" i="3"/>
  <c r="BF150" i="3"/>
  <c r="BE150" i="3"/>
  <c r="T150" i="3"/>
  <c r="R150" i="3"/>
  <c r="P150" i="3"/>
  <c r="BK150" i="3"/>
  <c r="J150" i="3"/>
  <c r="BI148" i="3"/>
  <c r="BH148" i="3"/>
  <c r="BG148" i="3"/>
  <c r="BF148" i="3"/>
  <c r="T148" i="3"/>
  <c r="R148" i="3"/>
  <c r="P148" i="3"/>
  <c r="BK148" i="3"/>
  <c r="J148" i="3"/>
  <c r="BE148" i="3" s="1"/>
  <c r="BI145" i="3"/>
  <c r="BH145" i="3"/>
  <c r="BG145" i="3"/>
  <c r="BF145" i="3"/>
  <c r="BE145" i="3"/>
  <c r="T145" i="3"/>
  <c r="R145" i="3"/>
  <c r="P145" i="3"/>
  <c r="BK145" i="3"/>
  <c r="J145" i="3"/>
  <c r="BI142" i="3"/>
  <c r="BH142" i="3"/>
  <c r="BG142" i="3"/>
  <c r="BF142" i="3"/>
  <c r="T142" i="3"/>
  <c r="R142" i="3"/>
  <c r="P142" i="3"/>
  <c r="BK142" i="3"/>
  <c r="J142" i="3"/>
  <c r="BE142" i="3" s="1"/>
  <c r="BI139" i="3"/>
  <c r="BH139" i="3"/>
  <c r="BG139" i="3"/>
  <c r="BF139" i="3"/>
  <c r="BE139" i="3"/>
  <c r="T139" i="3"/>
  <c r="R139" i="3"/>
  <c r="P139" i="3"/>
  <c r="BK139" i="3"/>
  <c r="J139" i="3"/>
  <c r="BI137" i="3"/>
  <c r="BH137" i="3"/>
  <c r="BG137" i="3"/>
  <c r="BF137" i="3"/>
  <c r="BE137" i="3"/>
  <c r="T137" i="3"/>
  <c r="R137" i="3"/>
  <c r="P137" i="3"/>
  <c r="BK137" i="3"/>
  <c r="J137" i="3"/>
  <c r="BI135" i="3"/>
  <c r="BH135" i="3"/>
  <c r="BG135" i="3"/>
  <c r="BF135" i="3"/>
  <c r="BE135" i="3"/>
  <c r="T135" i="3"/>
  <c r="R135" i="3"/>
  <c r="P135" i="3"/>
  <c r="BK135" i="3"/>
  <c r="J135" i="3"/>
  <c r="BI133" i="3"/>
  <c r="BH133" i="3"/>
  <c r="BG133" i="3"/>
  <c r="BF133" i="3"/>
  <c r="T133" i="3"/>
  <c r="R133" i="3"/>
  <c r="P133" i="3"/>
  <c r="BK133" i="3"/>
  <c r="J133" i="3"/>
  <c r="BE133" i="3" s="1"/>
  <c r="BI130" i="3"/>
  <c r="BH130" i="3"/>
  <c r="BG130" i="3"/>
  <c r="BF130" i="3"/>
  <c r="BE130" i="3"/>
  <c r="T130" i="3"/>
  <c r="R130" i="3"/>
  <c r="P130" i="3"/>
  <c r="BK130" i="3"/>
  <c r="J130" i="3"/>
  <c r="BI129" i="3"/>
  <c r="BH129" i="3"/>
  <c r="BG129" i="3"/>
  <c r="BF129" i="3"/>
  <c r="BE129" i="3"/>
  <c r="T129" i="3"/>
  <c r="R129" i="3"/>
  <c r="P129" i="3"/>
  <c r="BK129" i="3"/>
  <c r="J129" i="3"/>
  <c r="BI127" i="3"/>
  <c r="BH127" i="3"/>
  <c r="BG127" i="3"/>
  <c r="BF127" i="3"/>
  <c r="BE127" i="3"/>
  <c r="T127" i="3"/>
  <c r="R127" i="3"/>
  <c r="P127" i="3"/>
  <c r="BK127" i="3"/>
  <c r="J127" i="3"/>
  <c r="BI126" i="3"/>
  <c r="BH126" i="3"/>
  <c r="BG126" i="3"/>
  <c r="BF126" i="3"/>
  <c r="T126" i="3"/>
  <c r="R126" i="3"/>
  <c r="P126" i="3"/>
  <c r="BK126" i="3"/>
  <c r="J126" i="3"/>
  <c r="BE126" i="3" s="1"/>
  <c r="BI123" i="3"/>
  <c r="BH123" i="3"/>
  <c r="BG123" i="3"/>
  <c r="BF123" i="3"/>
  <c r="BE123" i="3"/>
  <c r="T123" i="3"/>
  <c r="R123" i="3"/>
  <c r="P123" i="3"/>
  <c r="BK123" i="3"/>
  <c r="J123" i="3"/>
  <c r="BI122" i="3"/>
  <c r="BH122" i="3"/>
  <c r="BG122" i="3"/>
  <c r="BF122" i="3"/>
  <c r="BE122" i="3"/>
  <c r="T122" i="3"/>
  <c r="R122" i="3"/>
  <c r="P122" i="3"/>
  <c r="BK122" i="3"/>
  <c r="J122" i="3"/>
  <c r="BI119" i="3"/>
  <c r="BH119" i="3"/>
  <c r="BG119" i="3"/>
  <c r="BF119" i="3"/>
  <c r="BE119" i="3"/>
  <c r="T119" i="3"/>
  <c r="R119" i="3"/>
  <c r="P119" i="3"/>
  <c r="BK119" i="3"/>
  <c r="J119" i="3"/>
  <c r="BI117" i="3"/>
  <c r="BH117" i="3"/>
  <c r="BG117" i="3"/>
  <c r="BF117" i="3"/>
  <c r="T117" i="3"/>
  <c r="R117" i="3"/>
  <c r="P117" i="3"/>
  <c r="BK117" i="3"/>
  <c r="J117" i="3"/>
  <c r="BE117" i="3" s="1"/>
  <c r="BI114" i="3"/>
  <c r="BH114" i="3"/>
  <c r="BG114" i="3"/>
  <c r="BF114" i="3"/>
  <c r="BE114" i="3"/>
  <c r="T114" i="3"/>
  <c r="R114" i="3"/>
  <c r="P114" i="3"/>
  <c r="BK114" i="3"/>
  <c r="J114" i="3"/>
  <c r="BI109" i="3"/>
  <c r="BH109" i="3"/>
  <c r="BG109" i="3"/>
  <c r="BF109" i="3"/>
  <c r="BE109" i="3"/>
  <c r="T109" i="3"/>
  <c r="R109" i="3"/>
  <c r="P109" i="3"/>
  <c r="BK109" i="3"/>
  <c r="J109" i="3"/>
  <c r="BI106" i="3"/>
  <c r="BH106" i="3"/>
  <c r="BG106" i="3"/>
  <c r="BF106" i="3"/>
  <c r="BE106" i="3"/>
  <c r="T106" i="3"/>
  <c r="R106" i="3"/>
  <c r="P106" i="3"/>
  <c r="BK106" i="3"/>
  <c r="J106" i="3"/>
  <c r="BI103" i="3"/>
  <c r="BH103" i="3"/>
  <c r="BG103" i="3"/>
  <c r="BF103" i="3"/>
  <c r="T103" i="3"/>
  <c r="R103" i="3"/>
  <c r="P103" i="3"/>
  <c r="BK103" i="3"/>
  <c r="J103" i="3"/>
  <c r="BE103" i="3" s="1"/>
  <c r="BI101" i="3"/>
  <c r="BH101" i="3"/>
  <c r="BG101" i="3"/>
  <c r="BF101" i="3"/>
  <c r="BE101" i="3"/>
  <c r="T101" i="3"/>
  <c r="R101" i="3"/>
  <c r="P101" i="3"/>
  <c r="BK101" i="3"/>
  <c r="J101" i="3"/>
  <c r="BI98" i="3"/>
  <c r="BH98" i="3"/>
  <c r="BG98" i="3"/>
  <c r="BF98" i="3"/>
  <c r="T98" i="3"/>
  <c r="R98" i="3"/>
  <c r="P98" i="3"/>
  <c r="BK98" i="3"/>
  <c r="J98" i="3"/>
  <c r="BE98" i="3" s="1"/>
  <c r="J90" i="3"/>
  <c r="F90" i="3"/>
  <c r="J88" i="3"/>
  <c r="F88" i="3"/>
  <c r="E86" i="3"/>
  <c r="J51" i="3"/>
  <c r="F51" i="3"/>
  <c r="F49" i="3"/>
  <c r="E47" i="3"/>
  <c r="J18" i="3"/>
  <c r="E18" i="3"/>
  <c r="F91" i="3" s="1"/>
  <c r="J17" i="3"/>
  <c r="J12" i="3"/>
  <c r="J49" i="3" s="1"/>
  <c r="E7" i="3"/>
  <c r="E84" i="3" s="1"/>
  <c r="R205" i="2"/>
  <c r="R204" i="2" s="1"/>
  <c r="AY52" i="1"/>
  <c r="AX52" i="1"/>
  <c r="BI206" i="2"/>
  <c r="BH206" i="2"/>
  <c r="BG206" i="2"/>
  <c r="BF206" i="2"/>
  <c r="T206" i="2"/>
  <c r="T205" i="2" s="1"/>
  <c r="T204" i="2" s="1"/>
  <c r="R206" i="2"/>
  <c r="P206" i="2"/>
  <c r="P205" i="2" s="1"/>
  <c r="P204" i="2" s="1"/>
  <c r="BK206" i="2"/>
  <c r="BK205" i="2" s="1"/>
  <c r="J206" i="2"/>
  <c r="BE206" i="2" s="1"/>
  <c r="BI202" i="2"/>
  <c r="BH202" i="2"/>
  <c r="BG202" i="2"/>
  <c r="BF202" i="2"/>
  <c r="T202" i="2"/>
  <c r="T201" i="2" s="1"/>
  <c r="R202" i="2"/>
  <c r="R201" i="2" s="1"/>
  <c r="P202" i="2"/>
  <c r="P201" i="2" s="1"/>
  <c r="BK202" i="2"/>
  <c r="BK201" i="2" s="1"/>
  <c r="J201" i="2" s="1"/>
  <c r="J61" i="2" s="1"/>
  <c r="J202" i="2"/>
  <c r="BE202" i="2" s="1"/>
  <c r="BI200" i="2"/>
  <c r="BH200" i="2"/>
  <c r="BG200" i="2"/>
  <c r="BF200" i="2"/>
  <c r="T200" i="2"/>
  <c r="R200" i="2"/>
  <c r="P200" i="2"/>
  <c r="BK200" i="2"/>
  <c r="J200" i="2"/>
  <c r="BE200" i="2" s="1"/>
  <c r="BI198" i="2"/>
  <c r="BH198" i="2"/>
  <c r="BG198" i="2"/>
  <c r="BF198" i="2"/>
  <c r="BE198" i="2"/>
  <c r="T198" i="2"/>
  <c r="R198" i="2"/>
  <c r="P198" i="2"/>
  <c r="BK198" i="2"/>
  <c r="J198" i="2"/>
  <c r="BI197" i="2"/>
  <c r="BH197" i="2"/>
  <c r="BG197" i="2"/>
  <c r="BF197" i="2"/>
  <c r="T197" i="2"/>
  <c r="R197" i="2"/>
  <c r="P197" i="2"/>
  <c r="BK197" i="2"/>
  <c r="J197" i="2"/>
  <c r="BE197" i="2" s="1"/>
  <c r="BI195" i="2"/>
  <c r="BH195" i="2"/>
  <c r="BG195" i="2"/>
  <c r="BF195" i="2"/>
  <c r="BE195" i="2"/>
  <c r="T195" i="2"/>
  <c r="R195" i="2"/>
  <c r="P195" i="2"/>
  <c r="BK195" i="2"/>
  <c r="J195" i="2"/>
  <c r="BI194" i="2"/>
  <c r="BH194" i="2"/>
  <c r="BG194" i="2"/>
  <c r="BF194" i="2"/>
  <c r="T194" i="2"/>
  <c r="R194" i="2"/>
  <c r="P194" i="2"/>
  <c r="BK194" i="2"/>
  <c r="J194" i="2"/>
  <c r="BE194" i="2" s="1"/>
  <c r="BI192" i="2"/>
  <c r="BH192" i="2"/>
  <c r="BG192" i="2"/>
  <c r="BF192" i="2"/>
  <c r="BE192" i="2"/>
  <c r="T192" i="2"/>
  <c r="R192" i="2"/>
  <c r="P192" i="2"/>
  <c r="BK192" i="2"/>
  <c r="J192" i="2"/>
  <c r="BI191" i="2"/>
  <c r="BH191" i="2"/>
  <c r="BG191" i="2"/>
  <c r="BF191" i="2"/>
  <c r="T191" i="2"/>
  <c r="R191" i="2"/>
  <c r="P191" i="2"/>
  <c r="BK191" i="2"/>
  <c r="J191" i="2"/>
  <c r="BE191" i="2" s="1"/>
  <c r="BI190" i="2"/>
  <c r="BH190" i="2"/>
  <c r="BG190" i="2"/>
  <c r="BF190" i="2"/>
  <c r="BE190" i="2"/>
  <c r="T190" i="2"/>
  <c r="R190" i="2"/>
  <c r="P190" i="2"/>
  <c r="BK190" i="2"/>
  <c r="J190" i="2"/>
  <c r="BI189" i="2"/>
  <c r="BH189" i="2"/>
  <c r="BG189" i="2"/>
  <c r="BF189" i="2"/>
  <c r="BE189" i="2"/>
  <c r="T189" i="2"/>
  <c r="R189" i="2"/>
  <c r="P189" i="2"/>
  <c r="BK189" i="2"/>
  <c r="J189" i="2"/>
  <c r="BI188" i="2"/>
  <c r="BH188" i="2"/>
  <c r="BG188" i="2"/>
  <c r="BF188" i="2"/>
  <c r="BE188" i="2"/>
  <c r="T188" i="2"/>
  <c r="R188" i="2"/>
  <c r="P188" i="2"/>
  <c r="BK188" i="2"/>
  <c r="J188" i="2"/>
  <c r="BI187" i="2"/>
  <c r="BH187" i="2"/>
  <c r="BG187" i="2"/>
  <c r="BF187" i="2"/>
  <c r="T187" i="2"/>
  <c r="R187" i="2"/>
  <c r="P187" i="2"/>
  <c r="BK187" i="2"/>
  <c r="J187" i="2"/>
  <c r="BE187" i="2" s="1"/>
  <c r="BI185" i="2"/>
  <c r="BH185" i="2"/>
  <c r="BG185" i="2"/>
  <c r="BF185" i="2"/>
  <c r="BE185" i="2"/>
  <c r="T185" i="2"/>
  <c r="R185" i="2"/>
  <c r="P185" i="2"/>
  <c r="BK185" i="2"/>
  <c r="J185" i="2"/>
  <c r="BI183" i="2"/>
  <c r="BH183" i="2"/>
  <c r="BG183" i="2"/>
  <c r="BF183" i="2"/>
  <c r="BE183" i="2"/>
  <c r="T183" i="2"/>
  <c r="R183" i="2"/>
  <c r="P183" i="2"/>
  <c r="BK183" i="2"/>
  <c r="J183" i="2"/>
  <c r="BI181" i="2"/>
  <c r="BH181" i="2"/>
  <c r="BG181" i="2"/>
  <c r="BF181" i="2"/>
  <c r="BE181" i="2"/>
  <c r="T181" i="2"/>
  <c r="R181" i="2"/>
  <c r="P181" i="2"/>
  <c r="BK181" i="2"/>
  <c r="J181" i="2"/>
  <c r="BI180" i="2"/>
  <c r="BH180" i="2"/>
  <c r="BG180" i="2"/>
  <c r="BF180" i="2"/>
  <c r="T180" i="2"/>
  <c r="R180" i="2"/>
  <c r="P180" i="2"/>
  <c r="BK180" i="2"/>
  <c r="J180" i="2"/>
  <c r="BE180" i="2" s="1"/>
  <c r="BI179" i="2"/>
  <c r="BH179" i="2"/>
  <c r="BG179" i="2"/>
  <c r="BF179" i="2"/>
  <c r="BE179" i="2"/>
  <c r="T179" i="2"/>
  <c r="R179" i="2"/>
  <c r="P179" i="2"/>
  <c r="BK179" i="2"/>
  <c r="J179" i="2"/>
  <c r="BI178" i="2"/>
  <c r="BH178" i="2"/>
  <c r="BG178" i="2"/>
  <c r="BF178" i="2"/>
  <c r="BE178" i="2"/>
  <c r="T178" i="2"/>
  <c r="R178" i="2"/>
  <c r="P178" i="2"/>
  <c r="BK178" i="2"/>
  <c r="J178" i="2"/>
  <c r="BI176" i="2"/>
  <c r="BH176" i="2"/>
  <c r="BG176" i="2"/>
  <c r="BF176" i="2"/>
  <c r="BE176" i="2"/>
  <c r="T176" i="2"/>
  <c r="R176" i="2"/>
  <c r="P176" i="2"/>
  <c r="BK176" i="2"/>
  <c r="J176" i="2"/>
  <c r="BI175" i="2"/>
  <c r="BH175" i="2"/>
  <c r="BG175" i="2"/>
  <c r="BF175" i="2"/>
  <c r="T175" i="2"/>
  <c r="R175" i="2"/>
  <c r="P175" i="2"/>
  <c r="BK175" i="2"/>
  <c r="J175" i="2"/>
  <c r="BE175" i="2" s="1"/>
  <c r="BI174" i="2"/>
  <c r="BH174" i="2"/>
  <c r="BG174" i="2"/>
  <c r="BF174" i="2"/>
  <c r="BE174" i="2"/>
  <c r="T174" i="2"/>
  <c r="R174" i="2"/>
  <c r="P174" i="2"/>
  <c r="BK174" i="2"/>
  <c r="J174" i="2"/>
  <c r="BI172" i="2"/>
  <c r="BH172" i="2"/>
  <c r="BG172" i="2"/>
  <c r="BF172" i="2"/>
  <c r="BE172" i="2"/>
  <c r="T172" i="2"/>
  <c r="R172" i="2"/>
  <c r="P172" i="2"/>
  <c r="BK172" i="2"/>
  <c r="J172" i="2"/>
  <c r="BI171" i="2"/>
  <c r="BH171" i="2"/>
  <c r="BG171" i="2"/>
  <c r="BF171" i="2"/>
  <c r="BE171" i="2"/>
  <c r="T171" i="2"/>
  <c r="R171" i="2"/>
  <c r="P171" i="2"/>
  <c r="BK171" i="2"/>
  <c r="J171" i="2"/>
  <c r="BI169" i="2"/>
  <c r="BH169" i="2"/>
  <c r="BG169" i="2"/>
  <c r="BF169" i="2"/>
  <c r="T169" i="2"/>
  <c r="R169" i="2"/>
  <c r="P169" i="2"/>
  <c r="BK169" i="2"/>
  <c r="J169" i="2"/>
  <c r="BE169" i="2" s="1"/>
  <c r="BI168" i="2"/>
  <c r="BH168" i="2"/>
  <c r="BG168" i="2"/>
  <c r="BF168" i="2"/>
  <c r="BE168" i="2"/>
  <c r="T168" i="2"/>
  <c r="R168" i="2"/>
  <c r="P168" i="2"/>
  <c r="BK168" i="2"/>
  <c r="J168" i="2"/>
  <c r="BI167" i="2"/>
  <c r="BH167" i="2"/>
  <c r="BG167" i="2"/>
  <c r="BF167" i="2"/>
  <c r="T167" i="2"/>
  <c r="R167" i="2"/>
  <c r="P167" i="2"/>
  <c r="BK167" i="2"/>
  <c r="J167" i="2"/>
  <c r="BE167" i="2" s="1"/>
  <c r="BI166" i="2"/>
  <c r="BH166" i="2"/>
  <c r="BG166" i="2"/>
  <c r="BF166" i="2"/>
  <c r="BE166" i="2"/>
  <c r="T166" i="2"/>
  <c r="R166" i="2"/>
  <c r="P166" i="2"/>
  <c r="BK166" i="2"/>
  <c r="J166" i="2"/>
  <c r="BI165" i="2"/>
  <c r="BH165" i="2"/>
  <c r="BG165" i="2"/>
  <c r="BF165" i="2"/>
  <c r="T165" i="2"/>
  <c r="R165" i="2"/>
  <c r="P165" i="2"/>
  <c r="BK165" i="2"/>
  <c r="J165" i="2"/>
  <c r="BE165" i="2" s="1"/>
  <c r="BI163" i="2"/>
  <c r="BH163" i="2"/>
  <c r="BG163" i="2"/>
  <c r="BF163" i="2"/>
  <c r="BE163" i="2"/>
  <c r="T163" i="2"/>
  <c r="R163" i="2"/>
  <c r="P163" i="2"/>
  <c r="BK163" i="2"/>
  <c r="J163" i="2"/>
  <c r="BI162" i="2"/>
  <c r="BH162" i="2"/>
  <c r="BG162" i="2"/>
  <c r="BF162" i="2"/>
  <c r="T162" i="2"/>
  <c r="R162" i="2"/>
  <c r="P162" i="2"/>
  <c r="BK162" i="2"/>
  <c r="J162" i="2"/>
  <c r="BE162" i="2" s="1"/>
  <c r="BI160" i="2"/>
  <c r="BH160" i="2"/>
  <c r="BG160" i="2"/>
  <c r="BF160" i="2"/>
  <c r="BE160" i="2"/>
  <c r="T160" i="2"/>
  <c r="R160" i="2"/>
  <c r="P160" i="2"/>
  <c r="BK160" i="2"/>
  <c r="J160" i="2"/>
  <c r="BI159" i="2"/>
  <c r="BH159" i="2"/>
  <c r="BG159" i="2"/>
  <c r="BF159" i="2"/>
  <c r="BE159" i="2"/>
  <c r="T159" i="2"/>
  <c r="R159" i="2"/>
  <c r="P159" i="2"/>
  <c r="BK159" i="2"/>
  <c r="J159" i="2"/>
  <c r="BI158" i="2"/>
  <c r="BH158" i="2"/>
  <c r="BG158" i="2"/>
  <c r="BF158" i="2"/>
  <c r="BE158" i="2"/>
  <c r="T158" i="2"/>
  <c r="R158" i="2"/>
  <c r="P158" i="2"/>
  <c r="BK158" i="2"/>
  <c r="J158" i="2"/>
  <c r="BI156" i="2"/>
  <c r="BH156" i="2"/>
  <c r="BG156" i="2"/>
  <c r="BF156" i="2"/>
  <c r="T156" i="2"/>
  <c r="R156" i="2"/>
  <c r="P156" i="2"/>
  <c r="BK156" i="2"/>
  <c r="J156" i="2"/>
  <c r="BE156" i="2" s="1"/>
  <c r="BI155" i="2"/>
  <c r="BH155" i="2"/>
  <c r="BG155" i="2"/>
  <c r="BF155" i="2"/>
  <c r="BE155" i="2"/>
  <c r="T155" i="2"/>
  <c r="R155" i="2"/>
  <c r="P155" i="2"/>
  <c r="BK155" i="2"/>
  <c r="J155" i="2"/>
  <c r="BI154" i="2"/>
  <c r="BH154" i="2"/>
  <c r="BG154" i="2"/>
  <c r="BF154" i="2"/>
  <c r="BE154" i="2"/>
  <c r="T154" i="2"/>
  <c r="R154" i="2"/>
  <c r="P154" i="2"/>
  <c r="BK154" i="2"/>
  <c r="J154" i="2"/>
  <c r="BI153" i="2"/>
  <c r="BH153" i="2"/>
  <c r="BG153" i="2"/>
  <c r="BF153" i="2"/>
  <c r="BE153" i="2"/>
  <c r="T153" i="2"/>
  <c r="R153" i="2"/>
  <c r="P153" i="2"/>
  <c r="BK153" i="2"/>
  <c r="J153" i="2"/>
  <c r="BI150" i="2"/>
  <c r="BH150" i="2"/>
  <c r="BG150" i="2"/>
  <c r="BF150" i="2"/>
  <c r="T150" i="2"/>
  <c r="R150" i="2"/>
  <c r="P150" i="2"/>
  <c r="BK150" i="2"/>
  <c r="J150" i="2"/>
  <c r="BE150" i="2" s="1"/>
  <c r="BI147" i="2"/>
  <c r="BH147" i="2"/>
  <c r="BG147" i="2"/>
  <c r="BF147" i="2"/>
  <c r="T147" i="2"/>
  <c r="R147" i="2"/>
  <c r="P147" i="2"/>
  <c r="BK147" i="2"/>
  <c r="J147" i="2"/>
  <c r="BE147" i="2" s="1"/>
  <c r="BI144" i="2"/>
  <c r="BH144" i="2"/>
  <c r="BG144" i="2"/>
  <c r="BF144" i="2"/>
  <c r="T144" i="2"/>
  <c r="R144" i="2"/>
  <c r="P144" i="2"/>
  <c r="BK144" i="2"/>
  <c r="J144" i="2"/>
  <c r="BE144" i="2" s="1"/>
  <c r="BI141" i="2"/>
  <c r="BH141" i="2"/>
  <c r="BG141" i="2"/>
  <c r="BF141" i="2"/>
  <c r="T141" i="2"/>
  <c r="R141" i="2"/>
  <c r="R140" i="2" s="1"/>
  <c r="P141" i="2"/>
  <c r="BK141" i="2"/>
  <c r="J141" i="2"/>
  <c r="BE141" i="2" s="1"/>
  <c r="BI137" i="2"/>
  <c r="BH137" i="2"/>
  <c r="BG137" i="2"/>
  <c r="BF137" i="2"/>
  <c r="BE137" i="2"/>
  <c r="T137" i="2"/>
  <c r="R137" i="2"/>
  <c r="P137" i="2"/>
  <c r="BK137" i="2"/>
  <c r="J137" i="2"/>
  <c r="BI134" i="2"/>
  <c r="BH134" i="2"/>
  <c r="BG134" i="2"/>
  <c r="BF134" i="2"/>
  <c r="BE134" i="2"/>
  <c r="T134" i="2"/>
  <c r="R134" i="2"/>
  <c r="P134" i="2"/>
  <c r="BK134" i="2"/>
  <c r="J134" i="2"/>
  <c r="BI132" i="2"/>
  <c r="BH132" i="2"/>
  <c r="BG132" i="2"/>
  <c r="BF132" i="2"/>
  <c r="T132" i="2"/>
  <c r="R132" i="2"/>
  <c r="P132" i="2"/>
  <c r="BK132" i="2"/>
  <c r="J132" i="2"/>
  <c r="BE132" i="2" s="1"/>
  <c r="BI130" i="2"/>
  <c r="BH130" i="2"/>
  <c r="BG130" i="2"/>
  <c r="BF130" i="2"/>
  <c r="BE130" i="2"/>
  <c r="T130" i="2"/>
  <c r="R130" i="2"/>
  <c r="P130" i="2"/>
  <c r="BK130" i="2"/>
  <c r="J130" i="2"/>
  <c r="BI128" i="2"/>
  <c r="BH128" i="2"/>
  <c r="BG128" i="2"/>
  <c r="BF128" i="2"/>
  <c r="BE128" i="2"/>
  <c r="T128" i="2"/>
  <c r="R128" i="2"/>
  <c r="P128" i="2"/>
  <c r="BK128" i="2"/>
  <c r="J128" i="2"/>
  <c r="BI125" i="2"/>
  <c r="BH125" i="2"/>
  <c r="BG125" i="2"/>
  <c r="BF125" i="2"/>
  <c r="BE125" i="2"/>
  <c r="T125" i="2"/>
  <c r="R125" i="2"/>
  <c r="P125" i="2"/>
  <c r="BK125" i="2"/>
  <c r="J125" i="2"/>
  <c r="BI122" i="2"/>
  <c r="BH122" i="2"/>
  <c r="BG122" i="2"/>
  <c r="BF122" i="2"/>
  <c r="T122" i="2"/>
  <c r="R122" i="2"/>
  <c r="P122" i="2"/>
  <c r="BK122" i="2"/>
  <c r="J122" i="2"/>
  <c r="BE122" i="2" s="1"/>
  <c r="BI119" i="2"/>
  <c r="BH119" i="2"/>
  <c r="BG119" i="2"/>
  <c r="BF119" i="2"/>
  <c r="BE119" i="2"/>
  <c r="T119" i="2"/>
  <c r="R119" i="2"/>
  <c r="P119" i="2"/>
  <c r="BK119" i="2"/>
  <c r="J119" i="2"/>
  <c r="BI117" i="2"/>
  <c r="BH117" i="2"/>
  <c r="BG117" i="2"/>
  <c r="BF117" i="2"/>
  <c r="BE117" i="2"/>
  <c r="T117" i="2"/>
  <c r="R117" i="2"/>
  <c r="P117" i="2"/>
  <c r="BK117" i="2"/>
  <c r="J117" i="2"/>
  <c r="BI115" i="2"/>
  <c r="BH115" i="2"/>
  <c r="BG115" i="2"/>
  <c r="BF115" i="2"/>
  <c r="BE115" i="2"/>
  <c r="T115" i="2"/>
  <c r="R115" i="2"/>
  <c r="P115" i="2"/>
  <c r="BK115" i="2"/>
  <c r="J115" i="2"/>
  <c r="BI113" i="2"/>
  <c r="BH113" i="2"/>
  <c r="BG113" i="2"/>
  <c r="BF113" i="2"/>
  <c r="T113" i="2"/>
  <c r="R113" i="2"/>
  <c r="P113" i="2"/>
  <c r="BK113" i="2"/>
  <c r="J113" i="2"/>
  <c r="BE113" i="2" s="1"/>
  <c r="BI110" i="2"/>
  <c r="BH110" i="2"/>
  <c r="BG110" i="2"/>
  <c r="BF110" i="2"/>
  <c r="BE110" i="2"/>
  <c r="T110" i="2"/>
  <c r="R110" i="2"/>
  <c r="P110" i="2"/>
  <c r="BK110" i="2"/>
  <c r="J110" i="2"/>
  <c r="BI109" i="2"/>
  <c r="BH109" i="2"/>
  <c r="BG109" i="2"/>
  <c r="BF109" i="2"/>
  <c r="BE109" i="2"/>
  <c r="T109" i="2"/>
  <c r="R109" i="2"/>
  <c r="P109" i="2"/>
  <c r="BK109" i="2"/>
  <c r="J109" i="2"/>
  <c r="BI107" i="2"/>
  <c r="BH107" i="2"/>
  <c r="BG107" i="2"/>
  <c r="BF107" i="2"/>
  <c r="BE107" i="2"/>
  <c r="T107" i="2"/>
  <c r="R107" i="2"/>
  <c r="P107" i="2"/>
  <c r="BK107" i="2"/>
  <c r="J107" i="2"/>
  <c r="BI106" i="2"/>
  <c r="BH106" i="2"/>
  <c r="BG106" i="2"/>
  <c r="BF106" i="2"/>
  <c r="T106" i="2"/>
  <c r="R106" i="2"/>
  <c r="P106" i="2"/>
  <c r="BK106" i="2"/>
  <c r="J106" i="2"/>
  <c r="BE106" i="2" s="1"/>
  <c r="BI103" i="2"/>
  <c r="BH103" i="2"/>
  <c r="BG103" i="2"/>
  <c r="BF103" i="2"/>
  <c r="BE103" i="2"/>
  <c r="T103" i="2"/>
  <c r="R103" i="2"/>
  <c r="P103" i="2"/>
  <c r="BK103" i="2"/>
  <c r="J103" i="2"/>
  <c r="BI102" i="2"/>
  <c r="BH102" i="2"/>
  <c r="BG102" i="2"/>
  <c r="BF102" i="2"/>
  <c r="BE102" i="2"/>
  <c r="T102" i="2"/>
  <c r="R102" i="2"/>
  <c r="P102" i="2"/>
  <c r="BK102" i="2"/>
  <c r="J102" i="2"/>
  <c r="BI99" i="2"/>
  <c r="BH99" i="2"/>
  <c r="BG99" i="2"/>
  <c r="BF99" i="2"/>
  <c r="BE99" i="2"/>
  <c r="T99" i="2"/>
  <c r="R99" i="2"/>
  <c r="P99" i="2"/>
  <c r="BK99" i="2"/>
  <c r="J99" i="2"/>
  <c r="BI97" i="2"/>
  <c r="BH97" i="2"/>
  <c r="BG97" i="2"/>
  <c r="BF97" i="2"/>
  <c r="T97" i="2"/>
  <c r="R97" i="2"/>
  <c r="P97" i="2"/>
  <c r="BK97" i="2"/>
  <c r="J97" i="2"/>
  <c r="BE97" i="2" s="1"/>
  <c r="BI94" i="2"/>
  <c r="BH94" i="2"/>
  <c r="BG94" i="2"/>
  <c r="BF94" i="2"/>
  <c r="BE94" i="2"/>
  <c r="T94" i="2"/>
  <c r="R94" i="2"/>
  <c r="P94" i="2"/>
  <c r="BK94" i="2"/>
  <c r="J94" i="2"/>
  <c r="BI91" i="2"/>
  <c r="BH91" i="2"/>
  <c r="BG91" i="2"/>
  <c r="BF91" i="2"/>
  <c r="BE91" i="2"/>
  <c r="T91" i="2"/>
  <c r="R91" i="2"/>
  <c r="P91" i="2"/>
  <c r="BK91" i="2"/>
  <c r="J91" i="2"/>
  <c r="BI86" i="2"/>
  <c r="BH86" i="2"/>
  <c r="BG86" i="2"/>
  <c r="F32" i="2" s="1"/>
  <c r="BB52" i="1" s="1"/>
  <c r="BF86" i="2"/>
  <c r="BE86" i="2"/>
  <c r="T86" i="2"/>
  <c r="R86" i="2"/>
  <c r="P86" i="2"/>
  <c r="BK86" i="2"/>
  <c r="J86" i="2"/>
  <c r="J79" i="2"/>
  <c r="F79" i="2"/>
  <c r="F77" i="2"/>
  <c r="E75" i="2"/>
  <c r="E73" i="2"/>
  <c r="J51" i="2"/>
  <c r="F51" i="2"/>
  <c r="F49" i="2"/>
  <c r="E47" i="2"/>
  <c r="J18" i="2"/>
  <c r="E18" i="2"/>
  <c r="F52" i="2" s="1"/>
  <c r="J17" i="2"/>
  <c r="J12" i="2"/>
  <c r="J49" i="2" s="1"/>
  <c r="E7" i="2"/>
  <c r="E45" i="2" s="1"/>
  <c r="AS51" i="1"/>
  <c r="L47" i="1"/>
  <c r="AM46" i="1"/>
  <c r="L46" i="1"/>
  <c r="AM44" i="1"/>
  <c r="L44" i="1"/>
  <c r="L42" i="1"/>
  <c r="L41" i="1"/>
  <c r="J31" i="2" l="1"/>
  <c r="AW52" i="1" s="1"/>
  <c r="P140" i="2"/>
  <c r="BK337" i="3"/>
  <c r="J337" i="3" s="1"/>
  <c r="J69" i="3" s="1"/>
  <c r="J31" i="4"/>
  <c r="AW54" i="1" s="1"/>
  <c r="P155" i="4"/>
  <c r="P161" i="7"/>
  <c r="T174" i="7"/>
  <c r="BB51" i="1"/>
  <c r="W28" i="1" s="1"/>
  <c r="P278" i="3"/>
  <c r="T119" i="4"/>
  <c r="BK156" i="6"/>
  <c r="J156" i="6" s="1"/>
  <c r="J60" i="6" s="1"/>
  <c r="F32" i="7"/>
  <c r="BB57" i="1" s="1"/>
  <c r="P85" i="2"/>
  <c r="P152" i="2"/>
  <c r="P256" i="3"/>
  <c r="BK88" i="4"/>
  <c r="BK87" i="4" s="1"/>
  <c r="BK165" i="5"/>
  <c r="J165" i="5" s="1"/>
  <c r="J59" i="5" s="1"/>
  <c r="T177" i="5"/>
  <c r="R232" i="5"/>
  <c r="F33" i="6"/>
  <c r="BC56" i="1" s="1"/>
  <c r="R152" i="2"/>
  <c r="E45" i="3"/>
  <c r="P190" i="3"/>
  <c r="F34" i="6"/>
  <c r="BD56" i="1" s="1"/>
  <c r="BK146" i="6"/>
  <c r="J146" i="6" s="1"/>
  <c r="J59" i="6" s="1"/>
  <c r="F32" i="3"/>
  <c r="BB53" i="1" s="1"/>
  <c r="T159" i="3"/>
  <c r="P166" i="4"/>
  <c r="BK197" i="5"/>
  <c r="J197" i="5" s="1"/>
  <c r="J61" i="5" s="1"/>
  <c r="T97" i="3"/>
  <c r="T96" i="3" s="1"/>
  <c r="T95" i="3" s="1"/>
  <c r="T94" i="3" s="1"/>
  <c r="R85" i="2"/>
  <c r="R84" i="2" s="1"/>
  <c r="R83" i="2" s="1"/>
  <c r="R159" i="3"/>
  <c r="J30" i="2"/>
  <c r="AV52" i="1" s="1"/>
  <c r="AT52" i="1" s="1"/>
  <c r="BK140" i="2"/>
  <c r="J140" i="2" s="1"/>
  <c r="J59" i="2" s="1"/>
  <c r="F33" i="3"/>
  <c r="BC53" i="1" s="1"/>
  <c r="R328" i="3"/>
  <c r="T88" i="4"/>
  <c r="T87" i="4" s="1"/>
  <c r="T163" i="4"/>
  <c r="T165" i="5"/>
  <c r="BK227" i="5"/>
  <c r="E75" i="7"/>
  <c r="R87" i="7"/>
  <c r="R86" i="7" s="1"/>
  <c r="P90" i="5"/>
  <c r="BK85" i="6"/>
  <c r="J85" i="6" s="1"/>
  <c r="J58" i="6" s="1"/>
  <c r="P146" i="6"/>
  <c r="F33" i="2"/>
  <c r="BC52" i="1" s="1"/>
  <c r="T140" i="2"/>
  <c r="F52" i="3"/>
  <c r="P97" i="3"/>
  <c r="P96" i="3" s="1"/>
  <c r="BK180" i="3"/>
  <c r="J180" i="3" s="1"/>
  <c r="J62" i="3" s="1"/>
  <c r="T190" i="3"/>
  <c r="R337" i="3"/>
  <c r="F33" i="4"/>
  <c r="BC54" i="1" s="1"/>
  <c r="P119" i="4"/>
  <c r="E78" i="5"/>
  <c r="R90" i="5"/>
  <c r="R205" i="5"/>
  <c r="T227" i="5"/>
  <c r="BK232" i="5"/>
  <c r="J232" i="5" s="1"/>
  <c r="J68" i="5" s="1"/>
  <c r="P85" i="6"/>
  <c r="R146" i="6"/>
  <c r="R156" i="6"/>
  <c r="J30" i="7"/>
  <c r="AV57" i="1" s="1"/>
  <c r="P174" i="7"/>
  <c r="R190" i="3"/>
  <c r="P337" i="3"/>
  <c r="F32" i="4"/>
  <c r="BB54" i="1" s="1"/>
  <c r="BK119" i="4"/>
  <c r="J119" i="4" s="1"/>
  <c r="J61" i="4" s="1"/>
  <c r="BK177" i="5"/>
  <c r="J177" i="5" s="1"/>
  <c r="J60" i="5" s="1"/>
  <c r="P156" i="6"/>
  <c r="BK174" i="7"/>
  <c r="J174" i="7" s="1"/>
  <c r="J62" i="7" s="1"/>
  <c r="BK85" i="2"/>
  <c r="F34" i="2"/>
  <c r="BD52" i="1" s="1"/>
  <c r="BK152" i="2"/>
  <c r="J152" i="2" s="1"/>
  <c r="J60" i="2" s="1"/>
  <c r="R97" i="3"/>
  <c r="R96" i="3" s="1"/>
  <c r="P159" i="3"/>
  <c r="P180" i="3"/>
  <c r="BK278" i="3"/>
  <c r="BK277" i="3" s="1"/>
  <c r="J277" i="3" s="1"/>
  <c r="J66" i="3" s="1"/>
  <c r="T337" i="3"/>
  <c r="F34" i="4"/>
  <c r="BD54" i="1" s="1"/>
  <c r="R119" i="4"/>
  <c r="BK155" i="4"/>
  <c r="J155" i="4" s="1"/>
  <c r="J62" i="4" s="1"/>
  <c r="R163" i="4"/>
  <c r="BK166" i="4"/>
  <c r="J166" i="4" s="1"/>
  <c r="J66" i="4" s="1"/>
  <c r="R177" i="5"/>
  <c r="T205" i="5"/>
  <c r="BK219" i="5"/>
  <c r="J219" i="5" s="1"/>
  <c r="J64" i="5" s="1"/>
  <c r="P232" i="5"/>
  <c r="R85" i="6"/>
  <c r="T146" i="6"/>
  <c r="T156" i="6"/>
  <c r="T84" i="6" s="1"/>
  <c r="T83" i="6" s="1"/>
  <c r="J31" i="7"/>
  <c r="AW57" i="1" s="1"/>
  <c r="BK162" i="7"/>
  <c r="BK161" i="7" s="1"/>
  <c r="J161" i="7" s="1"/>
  <c r="J60" i="7" s="1"/>
  <c r="R174" i="7"/>
  <c r="F33" i="7"/>
  <c r="BC57" i="1" s="1"/>
  <c r="R162" i="7"/>
  <c r="P199" i="7"/>
  <c r="R256" i="3"/>
  <c r="BK328" i="3"/>
  <c r="J328" i="3" s="1"/>
  <c r="J68" i="3" s="1"/>
  <c r="P420" i="3"/>
  <c r="P419" i="3" s="1"/>
  <c r="P88" i="4"/>
  <c r="R155" i="4"/>
  <c r="R166" i="4"/>
  <c r="F31" i="5"/>
  <c r="BA55" i="1" s="1"/>
  <c r="P165" i="5"/>
  <c r="J31" i="6"/>
  <c r="AW56" i="1" s="1"/>
  <c r="T85" i="2"/>
  <c r="T152" i="2"/>
  <c r="P328" i="3"/>
  <c r="R420" i="3"/>
  <c r="R419" i="3" s="1"/>
  <c r="R88" i="4"/>
  <c r="T155" i="4"/>
  <c r="T166" i="4"/>
  <c r="F32" i="5"/>
  <c r="BB55" i="1" s="1"/>
  <c r="F32" i="6"/>
  <c r="BB56" i="1" s="1"/>
  <c r="BK188" i="6"/>
  <c r="BK87" i="7"/>
  <c r="BK86" i="7" s="1"/>
  <c r="F34" i="7"/>
  <c r="BD57" i="1" s="1"/>
  <c r="T162" i="7"/>
  <c r="R199" i="7"/>
  <c r="P87" i="7"/>
  <c r="P86" i="7" s="1"/>
  <c r="T199" i="7"/>
  <c r="J85" i="2"/>
  <c r="J58" i="2" s="1"/>
  <c r="BK84" i="2"/>
  <c r="BK204" i="2"/>
  <c r="J204" i="2" s="1"/>
  <c r="J62" i="2" s="1"/>
  <c r="J205" i="2"/>
  <c r="J63" i="2" s="1"/>
  <c r="F30" i="2"/>
  <c r="AZ52" i="1" s="1"/>
  <c r="BK97" i="3"/>
  <c r="J30" i="3"/>
  <c r="AV53" i="1" s="1"/>
  <c r="F30" i="3"/>
  <c r="AZ53" i="1" s="1"/>
  <c r="F34" i="3"/>
  <c r="BD53" i="1" s="1"/>
  <c r="BK159" i="3"/>
  <c r="J159" i="3" s="1"/>
  <c r="J61" i="3" s="1"/>
  <c r="T180" i="3"/>
  <c r="BK190" i="3"/>
  <c r="J190" i="3" s="1"/>
  <c r="J63" i="3" s="1"/>
  <c r="T256" i="3"/>
  <c r="R278" i="3"/>
  <c r="J164" i="4"/>
  <c r="J65" i="4" s="1"/>
  <c r="F80" i="2"/>
  <c r="J77" i="2"/>
  <c r="F31" i="3"/>
  <c r="BA53" i="1" s="1"/>
  <c r="J31" i="3"/>
  <c r="AW53" i="1" s="1"/>
  <c r="BK256" i="3"/>
  <c r="J256" i="3" s="1"/>
  <c r="J64" i="3" s="1"/>
  <c r="T278" i="3"/>
  <c r="T277" i="3" s="1"/>
  <c r="P163" i="4"/>
  <c r="F31" i="2"/>
  <c r="BA52" i="1" s="1"/>
  <c r="J30" i="4"/>
  <c r="AV54" i="1" s="1"/>
  <c r="AT54" i="1" s="1"/>
  <c r="F30" i="4"/>
  <c r="AZ54" i="1" s="1"/>
  <c r="J420" i="3"/>
  <c r="J72" i="3" s="1"/>
  <c r="BK419" i="3"/>
  <c r="J419" i="3" s="1"/>
  <c r="J71" i="3" s="1"/>
  <c r="BK424" i="3"/>
  <c r="J424" i="3" s="1"/>
  <c r="J73" i="3" s="1"/>
  <c r="J425" i="3"/>
  <c r="J74" i="3" s="1"/>
  <c r="F31" i="4"/>
  <c r="BA54" i="1" s="1"/>
  <c r="F85" i="5"/>
  <c r="J90" i="5"/>
  <c r="J58" i="5" s="1"/>
  <c r="F34" i="5"/>
  <c r="BD55" i="1" s="1"/>
  <c r="J30" i="5"/>
  <c r="AV55" i="1" s="1"/>
  <c r="J82" i="5"/>
  <c r="J227" i="5"/>
  <c r="J67" i="5" s="1"/>
  <c r="BK226" i="5"/>
  <c r="J226" i="5" s="1"/>
  <c r="J66" i="5" s="1"/>
  <c r="J31" i="5"/>
  <c r="AW55" i="1" s="1"/>
  <c r="J188" i="6"/>
  <c r="J63" i="6" s="1"/>
  <c r="BK187" i="6"/>
  <c r="J187" i="6" s="1"/>
  <c r="J62" i="6" s="1"/>
  <c r="BK207" i="7"/>
  <c r="J207" i="7" s="1"/>
  <c r="J64" i="7" s="1"/>
  <c r="J208" i="7"/>
  <c r="J65" i="7" s="1"/>
  <c r="P197" i="5"/>
  <c r="BK205" i="5"/>
  <c r="J205" i="5" s="1"/>
  <c r="J62" i="5" s="1"/>
  <c r="R219" i="5"/>
  <c r="P227" i="5"/>
  <c r="P226" i="5" s="1"/>
  <c r="T90" i="5"/>
  <c r="F33" i="5"/>
  <c r="BC55" i="1" s="1"/>
  <c r="R165" i="5"/>
  <c r="P177" i="5"/>
  <c r="R197" i="5"/>
  <c r="P205" i="5"/>
  <c r="T219" i="5"/>
  <c r="R227" i="5"/>
  <c r="R226" i="5" s="1"/>
  <c r="T232" i="5"/>
  <c r="T226" i="5" s="1"/>
  <c r="F30" i="6"/>
  <c r="AZ56" i="1" s="1"/>
  <c r="J30" i="6"/>
  <c r="AV56" i="1" s="1"/>
  <c r="AT56" i="1" s="1"/>
  <c r="F52" i="6"/>
  <c r="J77" i="6"/>
  <c r="J49" i="7"/>
  <c r="F31" i="7"/>
  <c r="BA57" i="1" s="1"/>
  <c r="F31" i="6"/>
  <c r="BA56" i="1" s="1"/>
  <c r="F82" i="7"/>
  <c r="F30" i="7"/>
  <c r="AZ57" i="1" s="1"/>
  <c r="P89" i="5" l="1"/>
  <c r="P88" i="5" s="1"/>
  <c r="AU55" i="1" s="1"/>
  <c r="P84" i="2"/>
  <c r="P83" i="2" s="1"/>
  <c r="AU52" i="1" s="1"/>
  <c r="AU51" i="1" s="1"/>
  <c r="BC51" i="1"/>
  <c r="R277" i="3"/>
  <c r="R95" i="3" s="1"/>
  <c r="R94" i="3" s="1"/>
  <c r="P84" i="6"/>
  <c r="P83" i="6" s="1"/>
  <c r="AU56" i="1" s="1"/>
  <c r="T84" i="2"/>
  <c r="T83" i="2" s="1"/>
  <c r="P85" i="7"/>
  <c r="AU57" i="1" s="1"/>
  <c r="R84" i="6"/>
  <c r="R83" i="6" s="1"/>
  <c r="R85" i="7"/>
  <c r="AX51" i="1"/>
  <c r="J88" i="4"/>
  <c r="J58" i="4" s="1"/>
  <c r="J162" i="7"/>
  <c r="J61" i="7" s="1"/>
  <c r="J87" i="7"/>
  <c r="J58" i="7" s="1"/>
  <c r="BK84" i="6"/>
  <c r="BK83" i="6" s="1"/>
  <c r="J83" i="6" s="1"/>
  <c r="J278" i="3"/>
  <c r="J67" i="3" s="1"/>
  <c r="BD51" i="1"/>
  <c r="W30" i="1" s="1"/>
  <c r="P87" i="4"/>
  <c r="P86" i="4" s="1"/>
  <c r="AU54" i="1" s="1"/>
  <c r="T86" i="4"/>
  <c r="R89" i="5"/>
  <c r="R88" i="5" s="1"/>
  <c r="BK163" i="4"/>
  <c r="J163" i="4" s="1"/>
  <c r="J64" i="4" s="1"/>
  <c r="R161" i="7"/>
  <c r="T161" i="7"/>
  <c r="T85" i="7" s="1"/>
  <c r="R87" i="4"/>
  <c r="R86" i="4" s="1"/>
  <c r="AT57" i="1"/>
  <c r="P277" i="3"/>
  <c r="P95" i="3" s="1"/>
  <c r="P94" i="3" s="1"/>
  <c r="AU53" i="1" s="1"/>
  <c r="W29" i="1"/>
  <c r="AY51" i="1"/>
  <c r="BK85" i="7"/>
  <c r="J85" i="7" s="1"/>
  <c r="J86" i="7"/>
  <c r="J57" i="7" s="1"/>
  <c r="J84" i="6"/>
  <c r="J57" i="6" s="1"/>
  <c r="AT53" i="1"/>
  <c r="T89" i="5"/>
  <c r="T88" i="5" s="1"/>
  <c r="BK89" i="5"/>
  <c r="BA51" i="1"/>
  <c r="BK96" i="3"/>
  <c r="J97" i="3"/>
  <c r="J59" i="3" s="1"/>
  <c r="AT55" i="1"/>
  <c r="BK86" i="4"/>
  <c r="J86" i="4" s="1"/>
  <c r="J87" i="4"/>
  <c r="J57" i="4" s="1"/>
  <c r="AZ51" i="1"/>
  <c r="J84" i="2"/>
  <c r="J57" i="2" s="1"/>
  <c r="BK83" i="2"/>
  <c r="J83" i="2" s="1"/>
  <c r="AW51" i="1" l="1"/>
  <c r="AK27" i="1" s="1"/>
  <c r="W27" i="1"/>
  <c r="BK95" i="3"/>
  <c r="J96" i="3"/>
  <c r="J58" i="3" s="1"/>
  <c r="J56" i="7"/>
  <c r="J27" i="7"/>
  <c r="J56" i="4"/>
  <c r="J27" i="4"/>
  <c r="BK88" i="5"/>
  <c r="J88" i="5" s="1"/>
  <c r="J89" i="5"/>
  <c r="J57" i="5" s="1"/>
  <c r="J56" i="6"/>
  <c r="J27" i="6"/>
  <c r="J27" i="2"/>
  <c r="J56" i="2"/>
  <c r="AV51" i="1"/>
  <c r="W26" i="1"/>
  <c r="J36" i="6" l="1"/>
  <c r="AG56" i="1"/>
  <c r="AN56" i="1" s="1"/>
  <c r="AG54" i="1"/>
  <c r="AN54" i="1" s="1"/>
  <c r="J36" i="4"/>
  <c r="AK26" i="1"/>
  <c r="AT51" i="1"/>
  <c r="J95" i="3"/>
  <c r="J57" i="3" s="1"/>
  <c r="BK94" i="3"/>
  <c r="J94" i="3" s="1"/>
  <c r="AG57" i="1"/>
  <c r="AN57" i="1" s="1"/>
  <c r="J36" i="7"/>
  <c r="AG52" i="1"/>
  <c r="J36" i="2"/>
  <c r="J56" i="5"/>
  <c r="J27" i="5"/>
  <c r="J56" i="3" l="1"/>
  <c r="J27" i="3"/>
  <c r="AN52" i="1"/>
  <c r="AG55" i="1"/>
  <c r="AN55" i="1" s="1"/>
  <c r="J36" i="5"/>
  <c r="AG53" i="1" l="1"/>
  <c r="J36" i="3"/>
  <c r="AN53" i="1" l="1"/>
  <c r="AG51" i="1"/>
  <c r="AN51" i="1" l="1"/>
  <c r="AK23" i="1"/>
  <c r="AK32" i="1" s="1"/>
</calcChain>
</file>

<file path=xl/sharedStrings.xml><?xml version="1.0" encoding="utf-8"?>
<sst xmlns="http://schemas.openxmlformats.org/spreadsheetml/2006/main" count="11271" uniqueCount="2008">
  <si>
    <t>Export VZ</t>
  </si>
  <si>
    <t>List obsahuje:</t>
  </si>
  <si>
    <t>1) Rekapitulace stavby</t>
  </si>
  <si>
    <t>2) Rekapitulace objektů stavby a soupisů prací</t>
  </si>
  <si>
    <t>3.0</t>
  </si>
  <si>
    <t>ZAMOK</t>
  </si>
  <si>
    <t>False</t>
  </si>
  <si>
    <t>{3615a5f9-10d8-4c3e-9def-a191c588a84a}</t>
  </si>
  <si>
    <t>0,01</t>
  </si>
  <si>
    <t>21</t>
  </si>
  <si>
    <t>15</t>
  </si>
  <si>
    <t>REKAPITULACE STAVBY</t>
  </si>
  <si>
    <t>v ---  níže se nacházejí doplnkové a pomocné údaje k sestavám  --- v</t>
  </si>
  <si>
    <t>0,001</t>
  </si>
  <si>
    <t>Kód:</t>
  </si>
  <si>
    <t>LevOlesnice</t>
  </si>
  <si>
    <t>Stavba:</t>
  </si>
  <si>
    <t>Vodovod Levínská Olešnice a Žďár</t>
  </si>
  <si>
    <t>0,1</t>
  </si>
  <si>
    <t>KSO:</t>
  </si>
  <si>
    <t/>
  </si>
  <si>
    <t>CC-CZ:</t>
  </si>
  <si>
    <t>1</t>
  </si>
  <si>
    <t>Místo:</t>
  </si>
  <si>
    <t>k.ú. Levínská Olešnice a Žďár u St. Paky</t>
  </si>
  <si>
    <t>Datum:</t>
  </si>
  <si>
    <t>8. 11. 2017</t>
  </si>
  <si>
    <t>10</t>
  </si>
  <si>
    <t>100</t>
  </si>
  <si>
    <t>Zadavatel:</t>
  </si>
  <si>
    <t>IČ:</t>
  </si>
  <si>
    <t>Obec Levínská Olešnice</t>
  </si>
  <si>
    <t>DIČ:</t>
  </si>
  <si>
    <t>Uchazeč:</t>
  </si>
  <si>
    <t xml:space="preserve"> </t>
  </si>
  <si>
    <t>Projektant:</t>
  </si>
  <si>
    <t>IKKO Hradec Králové, s.r.o. Pražská 850, HK</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</si>
  <si>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</si>
  <si>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</si>
  <si>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</si>
  <si>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</si>
  <si>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</si>
  <si>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</si>
  <si>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</si>
  <si>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</si>
  <si>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</si>
  <si>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</si>
  <si>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</si>
  <si>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</si>
  <si>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</si>
  <si>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</si>
  <si>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</si>
  <si>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</si>
  <si>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</si>
  <si>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</si>
  <si>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</si>
  <si>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</si>
  <si>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</si>
  <si>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</si>
  <si>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</si>
  <si>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</si>
  <si>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</si>
  <si>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</si>
  <si>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</si>
  <si>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</si>
  <si>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</si>
  <si>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</si>
  <si>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</si>
  <si>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</si>
  <si>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</si>
  <si>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</si>
  <si>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</si>
  <si>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</si>
  <si>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</si>
  <si>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</si>
  <si>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</si>
  <si>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</si>
  <si>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IO01</t>
  </si>
  <si>
    <t>IO 01 - Výtlačné potrubí vodovodu</t>
  </si>
  <si>
    <t>STA</t>
  </si>
  <si>
    <t>{122e0ac3-96c5-477a-b659-7c2d09d01062}</t>
  </si>
  <si>
    <t>2</t>
  </si>
  <si>
    <t>IO02</t>
  </si>
  <si>
    <t xml:space="preserve">IO 02 - Zásobní řady vodovodu </t>
  </si>
  <si>
    <t>ING</t>
  </si>
  <si>
    <t>{d192fc13-f088-41de-a257-65fb8c05c85a}</t>
  </si>
  <si>
    <t>IO03</t>
  </si>
  <si>
    <t>IO 03 - ATS</t>
  </si>
  <si>
    <t>{2464d09c-6f7a-4107-95d2-123d94faf5c5}</t>
  </si>
  <si>
    <t>IO04</t>
  </si>
  <si>
    <t>IO 04 - Vodojem</t>
  </si>
  <si>
    <t>{ee290549-567e-40bb-b8fb-86cfd270116a}</t>
  </si>
  <si>
    <t>IO05</t>
  </si>
  <si>
    <t>IO 05 - Přepad z vodojemu</t>
  </si>
  <si>
    <t>{df5bea6d-6252-487a-8383-cbb2743e74d2}</t>
  </si>
  <si>
    <t>PS01</t>
  </si>
  <si>
    <t>PS 01 - F.3.1 - Strojně technologická část</t>
  </si>
  <si>
    <t>{3ed67ab2-475e-4bed-8e98-0fad786e1cdd}</t>
  </si>
  <si>
    <t>1) Krycí list soupisu</t>
  </si>
  <si>
    <t>2) Rekapitulace</t>
  </si>
  <si>
    <t>3) Soupis prací</t>
  </si>
  <si>
    <t>Zpět na list:</t>
  </si>
  <si>
    <t>Rekapitulace stavby</t>
  </si>
  <si>
    <t>KRYCÍ LIST SOUPISU</t>
  </si>
  <si>
    <t>Objekt:</t>
  </si>
  <si>
    <t>IO01 - IO 01 - Výtlačné potrubí vodovodu</t>
  </si>
  <si>
    <t>REKAPITULACE ČLENĚNÍ SOUPISU PRACÍ</t>
  </si>
  <si>
    <t>Kód dílu - Popis</t>
  </si>
  <si>
    <t>Cena celkem [CZK]</t>
  </si>
  <si>
    <t>Náklady soupisu celkem</t>
  </si>
  <si>
    <t>-1</t>
  </si>
  <si>
    <t>HSV - HSV</t>
  </si>
  <si>
    <t xml:space="preserve">    1 - Zemní práce</t>
  </si>
  <si>
    <t xml:space="preserve">    4 - Vodorovné konstrukce</t>
  </si>
  <si>
    <t xml:space="preserve">    8 - Trubní vedení</t>
  </si>
  <si>
    <t xml:space="preserve">    99 - Přesun hmot</t>
  </si>
  <si>
    <t>M - Práce a dodávky M</t>
  </si>
  <si>
    <t xml:space="preserve">    21-M - Elektromontáže</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</si>
  <si>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</si>
  <si>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</si>
  <si>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</si>
  <si>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</si>
  <si>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</si>
  <si>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</si>
  <si>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</si>
  <si>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</si>
  <si>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</si>
  <si>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</si>
  <si>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</si>
  <si>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</si>
  <si>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</si>
  <si>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</si>
  <si>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HSV</t>
  </si>
  <si>
    <t>ROZPOCET</t>
  </si>
  <si>
    <t>Zemní práce</t>
  </si>
  <si>
    <t>K</t>
  </si>
  <si>
    <t>121101101</t>
  </si>
  <si>
    <t>Sejmutí ornice nebo lesní půdy s vodorovným přemístěním na hromady v místě upotřebení nebo na dočasné či trvalé skládky se složením, na vzdálenost do 50 m</t>
  </si>
  <si>
    <t>m3</t>
  </si>
  <si>
    <t>CS ÚRS 2017 01</t>
  </si>
  <si>
    <t>4</t>
  </si>
  <si>
    <t>-1542594751</t>
  </si>
  <si>
    <t>PSC</t>
  </si>
  <si>
    <t xml:space="preserve">Poznámka k souboru cen:_x000D_
1. V cenách jsou započteny i náklady na příp. nutné naložení sejmuté ornice na dopravní prostředek. 2. V cenách nejsou započteny náklady na odstranění nevhodných přimísenin (kamenů, kořenů apod.); tyto práce se ocení individuálně. 3. Množství ornice odebírané ze skládek se do objemu vykopávek pro volbu cen podle množství nezapočítává. Ceny souboru cen 122 . 0-11 Odkopávky a prokopávky nezapažené, se volí pro ornici odebíranou z projektovaných dočasných skládek; a) na staveništi podle součtu objemu ze všech skládek, b) mimo staveniště podle objemu každé skládky zvlášť. 4. Uložení ornice na skládky se oceňuje podle ustanovení v poznámkách č. 1 a 2 k ceně 171 20-1201 Uložení sypaniny na skládky. Složení ornice na hromady v místě upotřebení se neoceňuje. 5. Odebírá-li se ornice z projektované dočasné skládky, oceňuje se její naložení a přemístění podle čl. 3172 Všeobecných podmínek tohoto katalogu. 6. Přemísťuje-li se ornice na vzdálenost větší něž 250 m, vzdálenost 50 m se pro určení vzdálenosti vodorovného přemístění neodečítá a ocení se sejmutí a přemístění bez ohledu na ustanovení pozn. č. 1 takto: a) sejmutí ornice na vzdálenost 50m cenou 121 10-1101; b) naložení příslušnou cenou souboru cen 167 10- . . c) vodorovné přemístění cenami souboru cen 162 . 0- . . Vodorovné přemístění výkopku. 7. Sejmutí podorničí se oceňuje cenami odkopávek s přihlédnutím k ustanovení čl. 3112 Všeobecných podmínek tohoto katalogu. </t>
  </si>
  <si>
    <t>VV</t>
  </si>
  <si>
    <t>0,15*((278*1,1)+(2*2)+(4*2))</t>
  </si>
  <si>
    <t>True</t>
  </si>
  <si>
    <t>0,3*(500*1,1)</t>
  </si>
  <si>
    <t>Součet</t>
  </si>
  <si>
    <t>131201201</t>
  </si>
  <si>
    <t>Hloubení zapažených jam a zářezů s urovnáním dna do předepsaného profilu a spádu v hornině tř. 3 do 100 m3</t>
  </si>
  <si>
    <t>1085595340</t>
  </si>
  <si>
    <t xml:space="preserve">Poznámka k souboru cen:_x000D_
1. V cenách jsou započteny i náklady na případné nutné přemístění výkopku ve výkopišti a na přehození výkopku na přilehlém terénu na vzdálenost do 3 m od okraje jámy nebo naložení na dopravní prostředek. 2. Hloubení zapažených jam hloubky přes 16 m se oceňuje individuálně. 3. Náklady na svislé přemístění výkopku nad 1 m hloubky se určí dle ustanovení článku č. 3161 všeobecných podmínek katalogu. 4. Výpočet objemu vykopávky v pazených prostorách se stanovuje dle přílohy č. 4 tohoto ceníku. </t>
  </si>
  <si>
    <t>(2*2*2,85)+(4*2*2,85)</t>
  </si>
  <si>
    <t>3</t>
  </si>
  <si>
    <t>132201203</t>
  </si>
  <si>
    <t>Hloubení zapažených i nezapažených rýh šířky přes 600 do 2 000 mm s urovnáním dna do předepsaného profilu a spádu v hornině tř. 3 přes 1 000 do 5 000 m3</t>
  </si>
  <si>
    <t>449945161</t>
  </si>
  <si>
    <t xml:space="preserve">Poznámka k souboru cen:_x000D_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</si>
  <si>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(278*1,1*1,6)+(500*1,1*1,45)</t>
  </si>
  <si>
    <t>141721117</t>
  </si>
  <si>
    <t>Řízený zemní protlak v hornině tř. 1 až 4, včetně protlačení trub v hloubce do 6 m vnějšího průměru vrtu přes 225 do 315 mm</t>
  </si>
  <si>
    <t>m</t>
  </si>
  <si>
    <t>-182087166</t>
  </si>
  <si>
    <t xml:space="preserve">Poznámka k souboru cen:_x000D_
1. V cenách jsou započteny i náklady na: a) vodorovné přemístění výkopku z protlačovaného potrubí a svislé přemístění výkopku z montážní jámy na přilehlé území a případné přehození na povrchu. b) úpravu čela potrubí pro protlačení; 2. V cenách nejsou započteny náklady na: a) zemní práce nutné pro provedení protlaku (např. startovací a cílové jámy), b) čerpání vody, c) montáž vedení a jeho náležitosti, slouží-li protlačená trouba jako ochranné potrubí, d) dodávku potrubí, určeného k protlačení; toto potrubí se oceňuje ve specifikaci, ztratné lze stanovit ve výši 3 %, e) překládání a zajišťování inženýrských sítí, procházejících montážními a startovacími jámami, f) vytyčení směru protlaku a stávajících inženýrských sítí, g) případnou další úpravu trub (svařování, řezání apod.) předcházející vlastnímu protlaku potrubí. </t>
  </si>
  <si>
    <t>5</t>
  </si>
  <si>
    <t>151101101</t>
  </si>
  <si>
    <t>Zřízení pažení a rozepření stěn rýh pro podzemní vedení pro všechny šířky rýhy příložné pro jakoukoliv mezerovitost, hloubky do 2 m</t>
  </si>
  <si>
    <t>m2</t>
  </si>
  <si>
    <t>1632629108</t>
  </si>
  <si>
    <t xml:space="preserve">Poznámka k souboru cen:_x000D_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</si>
  <si>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2*778*1,75</t>
  </si>
  <si>
    <t>6</t>
  </si>
  <si>
    <t>151101111</t>
  </si>
  <si>
    <t>Odstranění pažení a rozepření stěn rýh pro podzemní vedení s uložením materiálu na vzdálenost do 3 m od kraje výkopu příložné, hloubky do 2 m</t>
  </si>
  <si>
    <t>1716788415</t>
  </si>
  <si>
    <t>7</t>
  </si>
  <si>
    <t>151101201</t>
  </si>
  <si>
    <t>Zřízení pažení stěn výkopu bez rozepření nebo vzepření příložné, hloubky do 4 m</t>
  </si>
  <si>
    <t>-22328125</t>
  </si>
  <si>
    <t xml:space="preserve">Poznámka k souboru cen:_x000D_
1. Ceny nelze použít pro oceňování rozepřeného pažení stěn rýh pro podzemní vedení; toto se oceňuje cenami souboru cen 151 . 0-11 Zřízení pažení a rozepření stěn rýh pro podzemní vedení pro všechny šířky rýhy. 2. Plocha mezer mezi pažinami příložného pažení se od plochy příložného pažení neodečítá; nezapažené plochy u pažení zátažného nebo hnaného se od plochy pažení odečítají. </t>
  </si>
  <si>
    <t>(2*2*3)+(2*4*3)</t>
  </si>
  <si>
    <t>8</t>
  </si>
  <si>
    <t>151101211</t>
  </si>
  <si>
    <t>Odstranění pažení stěn výkopu s uložením pažin na vzdálenost do 3 m od okraje výkopu příložné, hloubky do 4 m</t>
  </si>
  <si>
    <t>-435106975</t>
  </si>
  <si>
    <t>9</t>
  </si>
  <si>
    <t>151101301</t>
  </si>
  <si>
    <t>Zřízení rozepření zapažených stěn výkopů s potřebným přepažováním při roubení příložném, hloubky do 4 m</t>
  </si>
  <si>
    <t>1976537694</t>
  </si>
  <si>
    <t xml:space="preserve">Poznámka k souboru cen:_x000D_
1. Ceny nelze použít pro oceňování rozepření stěn rýh pro podzemní vedení v hloubce do 8m; toto rozepření je započteno v cenách souboru cen 151 . 0-11 Zřízení pažení a rozepření stěn rýh pro podzemní vedení pro všechny šířky rýhy. </t>
  </si>
  <si>
    <t>151101311</t>
  </si>
  <si>
    <t>Odstranění rozepření stěn výkopů s uložením materiálu na vzdálenost do 3 m od okraje výkopu roubení příložného, hloubky do 4 m</t>
  </si>
  <si>
    <t>-494586524</t>
  </si>
  <si>
    <t>11</t>
  </si>
  <si>
    <t>161101101</t>
  </si>
  <si>
    <t>Svislé přemístění výkopku bez naložení do dopravní nádoby avšak s vyprázdněním dopravní nádoby na hromadu nebo do dopravního prostředku z horniny tř. 1 až 4, při hloubce výkopu přes 1 do 2,5 m</t>
  </si>
  <si>
    <t>-1606468908</t>
  </si>
  <si>
    <t xml:space="preserve">Poznámka k souboru cen:_x000D_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</si>
  <si>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0,5*1286,78</t>
  </si>
  <si>
    <t>12</t>
  </si>
  <si>
    <t>161101102</t>
  </si>
  <si>
    <t>Svislé přemístění výkopku bez naložení do dopravní nádoby avšak s vyprázdněním dopravní nádoby na hromadu nebo do dopravního prostředku z horniny tř. 1 až 4, při hloubce výkopu přes 2,5 do 4 m</t>
  </si>
  <si>
    <t>419420678</t>
  </si>
  <si>
    <t>13</t>
  </si>
  <si>
    <t>162701105</t>
  </si>
  <si>
    <t>Vodorovné přemístění výkopku nebo sypaniny po suchu na obvyklém dopravním prostředku, bez naložení výkopku, avšak se složením bez rozhrnutí z horniny tř. 1 až 4 na vzdálenost přes 9 000 do 10 000 m</t>
  </si>
  <si>
    <t>-595800310</t>
  </si>
  <si>
    <t xml:space="preserve">Poznámka k souboru cen:_x000D_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</si>
  <si>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14</t>
  </si>
  <si>
    <t>171201201</t>
  </si>
  <si>
    <t>Uložení sypaniny na skládky</t>
  </si>
  <si>
    <t>-763133224</t>
  </si>
  <si>
    <t xml:space="preserve">Poznámka k souboru cen:_x000D_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</si>
  <si>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171201211</t>
  </si>
  <si>
    <t>Uložení sypaniny poplatek za uložení sypaniny na skládce (skládkovné)</t>
  </si>
  <si>
    <t>t</t>
  </si>
  <si>
    <t>1648364793</t>
  </si>
  <si>
    <t>444,438*1,8 'Přepočtené koeficientem množství</t>
  </si>
  <si>
    <t>16</t>
  </si>
  <si>
    <t>174101101</t>
  </si>
  <si>
    <t>Zásyp sypaninou z jakékoliv horniny s uložením výkopku ve vrstvách se zhutněním jam, šachet, rýh nebo kolem objektů v těchto vykopávkách</t>
  </si>
  <si>
    <t>-141379261</t>
  </si>
  <si>
    <t xml:space="preserve">Poznámka k souboru cen:_x000D_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</si>
  <si>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(34,2+1286,78)-444,438</t>
  </si>
  <si>
    <t>17</t>
  </si>
  <si>
    <t>175111101</t>
  </si>
  <si>
    <t>Obsypání potrubí ručně sypaninou z vhodných hornin tř. 1 až 4 nebo materiálem připraveným podél výkopu ve vzdálenosti do 3 m od jeho kraje, pro jakoukoliv hloubku výkopu a míru zhutnění bez prohození sypaniny</t>
  </si>
  <si>
    <t>-1744401340</t>
  </si>
  <si>
    <t xml:space="preserve">Poznámka k souboru cen:_x000D_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t>
  </si>
  <si>
    <t>(778*1,1*0,41)-7,39</t>
  </si>
  <si>
    <t>18</t>
  </si>
  <si>
    <t>M</t>
  </si>
  <si>
    <t>583313400</t>
  </si>
  <si>
    <t>kamenivo těžené drobné prané frakce 0-4 pr.</t>
  </si>
  <si>
    <t>-1253481887</t>
  </si>
  <si>
    <t>343,488*2 'Přepočtené koeficientem množství</t>
  </si>
  <si>
    <t>19</t>
  </si>
  <si>
    <t>181411131</t>
  </si>
  <si>
    <t>Založení trávníku na půdě předem připravené plochy do 1000 m2 výsevem včetně utažení parkového v rovině nebo na svahu do 1:5</t>
  </si>
  <si>
    <t>1076210885</t>
  </si>
  <si>
    <t xml:space="preserve">Poznámka k souboru cen:_x000D_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</si>
  <si>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20</t>
  </si>
  <si>
    <t>005724800</t>
  </si>
  <si>
    <t>osivo směs jetelotravní</t>
  </si>
  <si>
    <t>kg</t>
  </si>
  <si>
    <t>192602089</t>
  </si>
  <si>
    <t>0,015*317,8</t>
  </si>
  <si>
    <t>181301102</t>
  </si>
  <si>
    <t>Rozprostření a urovnání ornice v rovině nebo ve svahu sklonu do 1:5 při souvislé ploše do 500 m2, tl. vrstvy přes 100 do 150 mm</t>
  </si>
  <si>
    <t>-1839165858</t>
  </si>
  <si>
    <t xml:space="preserve">Poznámka k souboru cen:_x000D_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</si>
  <si>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(278*1,1)+(2*2)+(4*2)</t>
  </si>
  <si>
    <t>22</t>
  </si>
  <si>
    <t>181301115</t>
  </si>
  <si>
    <t>Rozprostření a urovnání ornice v rovině nebo ve svahu sklonu do 1:5 při souvislé ploše přes 500 m2, tl. vrstvy přes 250 do 300 mm</t>
  </si>
  <si>
    <t>444007020</t>
  </si>
  <si>
    <t>500*1,1</t>
  </si>
  <si>
    <t>Vodorovné konstrukce</t>
  </si>
  <si>
    <t>23</t>
  </si>
  <si>
    <t>451572111</t>
  </si>
  <si>
    <t>Lože pod potrubí, stoky a drobné objekty v otevřeném výkopu z kameniva drobného těženého 0 až 4 mm</t>
  </si>
  <si>
    <t>-809610230</t>
  </si>
  <si>
    <t xml:space="preserve">Poznámka k souboru cen:_x000D_
1. Ceny -1111 a -1192 lze použít i pro zřízení sběrných vrstev nad drenážními trubkami. 2. V cenách -5111 a -1192 jsou započteny i náklady na prohození výkopku získaného při zemních pracích. </t>
  </si>
  <si>
    <t>778*1,1*0,1</t>
  </si>
  <si>
    <t>24</t>
  </si>
  <si>
    <t>451573111</t>
  </si>
  <si>
    <t>Lože pod potrubí, stoky a drobné objekty v otevřeném výkopu z písku a štěrkopísku do 63 mm</t>
  </si>
  <si>
    <t>1200165334</t>
  </si>
  <si>
    <t>2*(2*2*0,1)</t>
  </si>
  <si>
    <t>25</t>
  </si>
  <si>
    <t>452313131</t>
  </si>
  <si>
    <t>Podkladní a zajišťovací konstrukce z betonu prostého v otevřeném výkopu bloky pro potrubí z betonu tř. C 12/15</t>
  </si>
  <si>
    <t>-1307666028</t>
  </si>
  <si>
    <t xml:space="preserve">Poznámka k souboru cen:_x000D_
1. Ceny -1121 až -1181 a -1192 lze použít i pro ochrannou vrstvu pod železobetonové konstrukce. 2. Ceny -2121 až -2181 a -2192 jsou určeny pro jakékoliv úkosy sedel. </t>
  </si>
  <si>
    <t>12*(0,5*0,5*0,5)</t>
  </si>
  <si>
    <t>26</t>
  </si>
  <si>
    <t>452353101</t>
  </si>
  <si>
    <t>Bednění podkladních a zajišťovacích konstrukcí v otevřeném výkopu bloků pro potrubí</t>
  </si>
  <si>
    <t>-2031819822</t>
  </si>
  <si>
    <t>12*(4*0,5*0,5)</t>
  </si>
  <si>
    <t>Trubní vedení</t>
  </si>
  <si>
    <t>27</t>
  </si>
  <si>
    <t>852241190R</t>
  </si>
  <si>
    <t>Příplatek za montáž potrubí do chráničky včetně montáže chráničky</t>
  </si>
  <si>
    <t>-405635064</t>
  </si>
  <si>
    <t>28</t>
  </si>
  <si>
    <t>286135640</t>
  </si>
  <si>
    <t>potrubí dvouvrstvé PE100 RC , SDR11, 250x22,7 . L=12m</t>
  </si>
  <si>
    <t>-1767587958</t>
  </si>
  <si>
    <t>29</t>
  </si>
  <si>
    <t>286551172R</t>
  </si>
  <si>
    <t>manžeta chráničky vč. upínací pásky, rozměr 110x250 mm, DN 100 x 200</t>
  </si>
  <si>
    <t>kus</t>
  </si>
  <si>
    <t>52362108</t>
  </si>
  <si>
    <t>30</t>
  </si>
  <si>
    <t>286552002R</t>
  </si>
  <si>
    <t>kluzná objímka ( 3x typ A v.36mm ) - pro posuvné uložení potrubí v chráničce</t>
  </si>
  <si>
    <t>-1381462826</t>
  </si>
  <si>
    <t>P</t>
  </si>
  <si>
    <t>Poznámka k položce:
1 objímka= 3 segmenty</t>
  </si>
  <si>
    <t>31</t>
  </si>
  <si>
    <t>852262122</t>
  </si>
  <si>
    <t>Montáž potrubí z trub litinových tlakových přírubových abnormálních délek, jednotlivě do 1 m v otevřeném výkopu, kanálu nebo v šachtě DN 100</t>
  </si>
  <si>
    <t>-131495554</t>
  </si>
  <si>
    <t>32</t>
  </si>
  <si>
    <t>pc.8002112</t>
  </si>
  <si>
    <t>dvoupřírubový kus TPN DN 100/600 mm</t>
  </si>
  <si>
    <t>-498133191</t>
  </si>
  <si>
    <t>33</t>
  </si>
  <si>
    <t>871251211</t>
  </si>
  <si>
    <t>Montáž vodovodního potrubí z plastů v otevřeném výkopu z polyetylenu PE 100 svařovaných elektrotvarovkou SDR 11/PN16 D 110 x 10,0 mm</t>
  </si>
  <si>
    <t>-2074013170</t>
  </si>
  <si>
    <t xml:space="preserve">Poznámka k souboru cen:_x000D_
1. V cenách potrubí nejsou započteny náklady na: a) dodání potrubí; potrubí se oceňuje ve specifikaci; ztratné lze dohodnout u trub polyetylénových ve výši 1,5 %; u trub z tvrdého PVC ve výši 3 %, b) dodání tvarovek; tvarovky se oceňují ve specifikaci. 2. Ceny -2111 jsou určeny i pro plošné kolektory primárních okruhů tepelných čerpadel. </t>
  </si>
  <si>
    <t>34</t>
  </si>
  <si>
    <t>286136740</t>
  </si>
  <si>
    <t>potrubí vodovodní z PE 100+ opláštěné vrstvou z pěnového PE, SDR 11, 110 x 10 mm</t>
  </si>
  <si>
    <t>-2069112818</t>
  </si>
  <si>
    <t>35</t>
  </si>
  <si>
    <t>877261101</t>
  </si>
  <si>
    <t>Montáž tvarovek na vodovodním plastovém potrubí z polyetylenu PE 100 elektrotvarovek SDR 11/PN16 spojek, oblouků nebo redukcí d 110</t>
  </si>
  <si>
    <t>-1543716382</t>
  </si>
  <si>
    <t xml:space="preserve">Poznámka k souboru cen:_x000D_
1. V cenách montáže tvarovek nejsou započteny náklady na dodání tvarovek. Tyto náklady se oceňují ve specifikaci. </t>
  </si>
  <si>
    <t>36</t>
  </si>
  <si>
    <t>pc.8007070</t>
  </si>
  <si>
    <t>elektrotvarovka PE100 SDR11 - objímka bez dorazu UB D 110 mm</t>
  </si>
  <si>
    <t>-968756374</t>
  </si>
  <si>
    <t>37</t>
  </si>
  <si>
    <t>pc.8007190</t>
  </si>
  <si>
    <t>elektrotvarovka PE100 SDR11 - 11° koleno WS11° D 110 mm</t>
  </si>
  <si>
    <t>-1238001697</t>
  </si>
  <si>
    <t>38</t>
  </si>
  <si>
    <t>pc.800749</t>
  </si>
  <si>
    <t>tvarovka na tupo - oblouk dlouhé provedení BB 22° D 110 mm PE100 SDR11</t>
  </si>
  <si>
    <t>1636971466</t>
  </si>
  <si>
    <t>39</t>
  </si>
  <si>
    <t>pc.800765</t>
  </si>
  <si>
    <t>elektrotvarovka PE100 SDR11 - integrovaný lemový nákružek EFL D 110/100 mm s přírubou</t>
  </si>
  <si>
    <t>-1839888584</t>
  </si>
  <si>
    <t>40</t>
  </si>
  <si>
    <t>877261112</t>
  </si>
  <si>
    <t>Montáž tvarovek na vodovodním plastovém potrubí z polyetylenu PE 100 elektrotvarovek SDR 11/PN16 kolen 90 st. d 110</t>
  </si>
  <si>
    <t>-2057848611</t>
  </si>
  <si>
    <t>41</t>
  </si>
  <si>
    <t>pc.800730</t>
  </si>
  <si>
    <t>elektrotvarovka PE100 SDR11 - 90° koleno W90° D 110 mm</t>
  </si>
  <si>
    <t>1513582336</t>
  </si>
  <si>
    <t>42</t>
  </si>
  <si>
    <t>891261112</t>
  </si>
  <si>
    <t>Montáž vodovodních armatur na potrubí šoupátek nebo klapek uzavíracích v otevřeném výkopu nebo v šachtách s osazením zemní soupravy (bez poklopů) DN 100</t>
  </si>
  <si>
    <t>1730934532</t>
  </si>
  <si>
    <t xml:space="preserve">Poznámka k souboru cen:_x000D_
1. V cenách jsou započteny i náklady: a) u šoupátek ceny -1112 na vytvoření otvorů ve stropech šachet pro prostup zemních souprav šoupátek, b) u hlavních ventilů ceny -3111 na osazení zemních souprav, c) u navrtávacích pasů ceny -9111 na výkop montážních jamek, opravu izolace ocelových trubek a na osazení zemních souprav. 2. V cenách nejsou započteny náklady na: a) dodání vodoměrů, šoupátek, uzavíracích klapek, ventilů, montážních vložek, kompenzátorů, koncových nebo zpětných klapek, hydrantů, zemních souprav, šoupátkových koleček, šoupátkových a hydrantových klíčů, navrtávacích pasů, tvarovek a kompenzačních nástavců; tyto armatury se oceňují ve specifikaci, b) podkladní bloky pod armatury; bloky se oceňují příslušnými cenami souborů cen 452 2 . - . 1 Podkladní a zajišťovací konstrukce zděné na maltu cementovou, 452 3*- . 1 Podkladní a zajišťovací konstrukce z betonu, 452 35- . 1 Bednění podkladních a zajišťovacích konstrukcí části A 01 tohoto ceníku, c) obsyp odvodňovacího zařízení hydrantů ze štěrku nebo štěrkopísku; obsyp se oceňuje příslušnými cenami souboru cen 451 5 . - . 1 Lože pod potrubí, stoky a drobné objekty části A 01 tohoto katalogu, d) osazení hydrantových, šoupátkových a ventilových poklopů; osazení poklopů se oceňuje příslušnými cenami souboru cen 899 40-11 Osazení poklopů litinových části A 01 tohoto katalogu. 3. V cenách 891 52-4121 a -5211 nejsou započteny náklady na dodání těsnících pryžových kroužků. Tyto se oceňují ve specifikaci, nejsou-li zahrnuty v ceně trub. 4. V cenách 891 ..-5313 nejsou započteny náklady na dodání potrubní spojky. Tyto jsou zahrnuty v ceně trub. </t>
  </si>
  <si>
    <t>43</t>
  </si>
  <si>
    <t>pc.800410</t>
  </si>
  <si>
    <t xml:space="preserve">přírubové E-šoupátko DN 100 PN16 krátké litinové </t>
  </si>
  <si>
    <t>2111031320</t>
  </si>
  <si>
    <t>44</t>
  </si>
  <si>
    <t>pc.800414</t>
  </si>
  <si>
    <t xml:space="preserve">zemní souprava teleskopická pro šoupátka DN 50 - 200 mm </t>
  </si>
  <si>
    <t>-1833451404</t>
  </si>
  <si>
    <t>45</t>
  </si>
  <si>
    <t>891264121</t>
  </si>
  <si>
    <t>Montáž vodovodních armatur na potrubí kompenzátorů ucpávkových a gumových nebo montážních vložek DN 100</t>
  </si>
  <si>
    <t>1147923987</t>
  </si>
  <si>
    <t>46</t>
  </si>
  <si>
    <t>pc.800418</t>
  </si>
  <si>
    <t>montážní vložka MV DN 100 mm pevně nastavitelná</t>
  </si>
  <si>
    <t>-2112316478</t>
  </si>
  <si>
    <t>47</t>
  </si>
  <si>
    <t>pc.800902</t>
  </si>
  <si>
    <t>přírubový spoj nerez pro DN 100 ( 8x šroub M16/70, matice, podložka a těsnění)</t>
  </si>
  <si>
    <t>-1876643193</t>
  </si>
  <si>
    <t>48</t>
  </si>
  <si>
    <t>892000012R</t>
  </si>
  <si>
    <t>Zaměření trasy potrubí</t>
  </si>
  <si>
    <t>-380188520</t>
  </si>
  <si>
    <t>49</t>
  </si>
  <si>
    <t>892271111</t>
  </si>
  <si>
    <t>Tlakové zkoušky vodou na potrubí DN 100 nebo 125</t>
  </si>
  <si>
    <t>-1513642820</t>
  </si>
  <si>
    <t xml:space="preserve">Poznámka k souboru cen:_x000D_
1. Ceny -2111 jsou určeny pro zabezpečení jednoho konce zkoušeného úseku jakéhokoliv druhu potrubí. 2. V cenách jsou započteny náklady: a) u cen -1111 - na přísun, montáž, demontáž a odsun zkoušecího čerpadla, napuštění tlakovou vodou a dodání vody pro tlakovou zkoušku, b) u cen -2111 - na montáž a demontáž výrobků nebo dílců pro zabezpečení konce zkoušeného úseku potrubí, na montáž a demontáž koncových tvarovek, na montáž zaslepovací příruby, na zaslepení odboček pro hydranty, vzdušníky a jiné armatury a odbočky pro odbočující řady, </t>
  </si>
  <si>
    <t>50</t>
  </si>
  <si>
    <t>892273122</t>
  </si>
  <si>
    <t>Proplach a dezinfekce vodovodního potrubí DN od 80 do 125</t>
  </si>
  <si>
    <t>1294762761</t>
  </si>
  <si>
    <t xml:space="preserve">Poznámka k souboru cen:_x000D_
1. V cenách jsou započteny náklady na napuštění a vypuštění vody, dodání vody a dezinfekčního prostředku. </t>
  </si>
  <si>
    <t>51</t>
  </si>
  <si>
    <t>892372111</t>
  </si>
  <si>
    <t>Tlakové zkoušky vodou zabezpečení konců potrubí při tlakových zkouškách DN do 300</t>
  </si>
  <si>
    <t>532477051</t>
  </si>
  <si>
    <t>52</t>
  </si>
  <si>
    <t>894411120R</t>
  </si>
  <si>
    <t>Zřízení šachet kanalizačních z betonových dílců dno prefabrikované na potrubí nad 200 do 300</t>
  </si>
  <si>
    <t>1652155395</t>
  </si>
  <si>
    <t>53</t>
  </si>
  <si>
    <t>5922401-R</t>
  </si>
  <si>
    <t>prefabrikovaná nádrž DN 1000 mm v. 1,95/1,80 m + zákrytová deska s 1 otvorem DN 600 mm pro zat. D400</t>
  </si>
  <si>
    <t>-924411963</t>
  </si>
  <si>
    <t>54</t>
  </si>
  <si>
    <t>592243240</t>
  </si>
  <si>
    <t>prstenec šachetní betonový vyrovnávací 62,5x12x12 cm</t>
  </si>
  <si>
    <t>1235610307</t>
  </si>
  <si>
    <t>55</t>
  </si>
  <si>
    <t>R-8995011</t>
  </si>
  <si>
    <t>Stupadla do šachet litinová vidlicová s PE povlakem osazovaná při zdění nebo betonování</t>
  </si>
  <si>
    <t>-1746627175</t>
  </si>
  <si>
    <t>56</t>
  </si>
  <si>
    <t>R-8999032</t>
  </si>
  <si>
    <t xml:space="preserve">Zřízení prostupů v betonových stěnách tl. 120 mm pro plast. potrubí D90 mm včetně segmentového těsnění </t>
  </si>
  <si>
    <t>196947525</t>
  </si>
  <si>
    <t>57</t>
  </si>
  <si>
    <t>899104111</t>
  </si>
  <si>
    <t>Osazení poklopů litinových a ocelových včetně rámů hmotnosti jednotlivě přes 150 kg</t>
  </si>
  <si>
    <t>-1370087238</t>
  </si>
  <si>
    <t xml:space="preserve">Poznámka k souboru cen:_x000D_
1. Cena -1111 lze použít i pro osazení rektifikačních kroužků nebo rámečků. 2. V cenách nejsou započteny náklady na dodání poklopů včetně rámů; tyto náklady se oceňují ve specifikaci. </t>
  </si>
  <si>
    <t>58</t>
  </si>
  <si>
    <t>552410140</t>
  </si>
  <si>
    <t>poklop šachtový třída D 400, kruhový rám 785, vstup 600 mm, bez ventilace</t>
  </si>
  <si>
    <t>-1238625317</t>
  </si>
  <si>
    <t>59</t>
  </si>
  <si>
    <t>899713111</t>
  </si>
  <si>
    <t>Orientační tabulky na vodovodních a kanalizačních řadech na sloupku ocelovém nebo betonovém</t>
  </si>
  <si>
    <t>-1090898293</t>
  </si>
  <si>
    <t xml:space="preserve">Poznámka k souboru cen:_x000D_
1. V cenách jsou započteny náklady na dodání a připevnění tabulky. 2. V ceně -3111 jsou započteny i náklady na osazení sloupků. 3. V ceně -3111 nejsou započteny náklady na zemní práce a na dodání sloupků (betonových nebo ocelových s betonovými patkami); sloupky se oceňují ve specifikaci. </t>
  </si>
  <si>
    <t>60</t>
  </si>
  <si>
    <t>14540101R</t>
  </si>
  <si>
    <t>sloupek - ocelová trubka 5/4" dl. 2,30 m, včetně nátěru sloupku a betonové patky</t>
  </si>
  <si>
    <t>-1056253962</t>
  </si>
  <si>
    <t>61</t>
  </si>
  <si>
    <t>899721111</t>
  </si>
  <si>
    <t>Signalizační vodič na potrubí PVC DN do 150 mm</t>
  </si>
  <si>
    <t>1876090692</t>
  </si>
  <si>
    <t>805*1,25 'Přepočtené koeficientem množství</t>
  </si>
  <si>
    <t>62</t>
  </si>
  <si>
    <t>899722113</t>
  </si>
  <si>
    <t>Krytí potrubí z plastů výstražnou fólií z PVC šířky 34cm</t>
  </si>
  <si>
    <t>-1812631688</t>
  </si>
  <si>
    <t>99</t>
  </si>
  <si>
    <t>Přesun hmot</t>
  </si>
  <si>
    <t>63</t>
  </si>
  <si>
    <t>998276101</t>
  </si>
  <si>
    <t>Přesun hmot pro trubní vedení hloubené z trub z plastických hmot nebo sklolaminátových pro vodovody nebo kanalizace v otevřeném výkopu dopravní vzdálenost do 15 m</t>
  </si>
  <si>
    <t>199279513</t>
  </si>
  <si>
    <t xml:space="preserve">Poznámka k souboru cen:_x000D_
1. Položky přesunu hmot nelze užít pro zeminu, sypaniny, štěrkopísek, kamenivo ap. Případná manipulace s tímto materiálem se oceňuje souborem cen 162 .0-11 Vodorovné přemístění výkopku nebo sypaniny katalogu 800-1 Zemní práce. </t>
  </si>
  <si>
    <t>Práce a dodávky M</t>
  </si>
  <si>
    <t>21-M</t>
  </si>
  <si>
    <t>Elektromontáže</t>
  </si>
  <si>
    <t>64</t>
  </si>
  <si>
    <t>R-2100101</t>
  </si>
  <si>
    <t>Kabelové vedení signalizace mezi VDJ a AT stanicí</t>
  </si>
  <si>
    <t>soubor</t>
  </si>
  <si>
    <t>-17002058</t>
  </si>
  <si>
    <t xml:space="preserve">IO02 - IO 02 - Zásobní řady vodovodu </t>
  </si>
  <si>
    <t xml:space="preserve">    IO 02.A - IO 02 A - Řad "A" - Propojení Levínská Olešnice - vodojem</t>
  </si>
  <si>
    <t xml:space="preserve">      1.A - Zemní práce - Řad "A"</t>
  </si>
  <si>
    <t xml:space="preserve">      3.A - Svislé a kompletní konstrukce - Řad "A"</t>
  </si>
  <si>
    <t xml:space="preserve">      4.A - Vodorovné konstrukce - Řad "A"</t>
  </si>
  <si>
    <t xml:space="preserve">      5.A - Komunikace - Řad "A"</t>
  </si>
  <si>
    <t xml:space="preserve">      8.A - Trubní vedení - Řad "A"</t>
  </si>
  <si>
    <t xml:space="preserve">      9.A - Ostatní konstrukce a práce-bourání - Řad "A"</t>
  </si>
  <si>
    <t xml:space="preserve">      99.A - Přesun hmot - Řad "A"</t>
  </si>
  <si>
    <t xml:space="preserve">    IO 02.B - IO 02 B - Řad "B" - Propojení Levínská Olešnice - Žďár</t>
  </si>
  <si>
    <t xml:space="preserve">      1.B - Zemní práce - Řad "B"</t>
  </si>
  <si>
    <t xml:space="preserve">      4.B - Vodorovné konstrukce - Řad "B"</t>
  </si>
  <si>
    <t xml:space="preserve">      8.B - Trubní vedení - Řad "B"</t>
  </si>
  <si>
    <t xml:space="preserve">      99.B - Přesun hmot - Řad "B"</t>
  </si>
  <si>
    <t>PSV - PSV</t>
  </si>
  <si>
    <t xml:space="preserve">    767.A - Konstrukce zámečnické - Řad "A"</t>
  </si>
  <si>
    <t>IO 02.A</t>
  </si>
  <si>
    <t>IO 02 A - Řad "A" - Propojení Levínská Olešnice - vodojem</t>
  </si>
  <si>
    <t>1.A</t>
  </si>
  <si>
    <t>Zemní práce - Řad "A"</t>
  </si>
  <si>
    <t>113107162.A</t>
  </si>
  <si>
    <t>Odstranění podkladů nebo krytů s přemístěním hmot na skládku na vzdálenost do 20 m nebo s naložením na dopravní prostředek v ploše jednotlivě přes 50 m2 do 200 m2 z kameniva hrubého drceného, o tl. vrstvy přes 100 do 200 mm</t>
  </si>
  <si>
    <t>-796752335</t>
  </si>
  <si>
    <t xml:space="preserve">Poznámka k souboru cen:_x000D_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</si>
  <si>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(1,2*1,5)+(3,5*3,5)+(86*1,1)+(2,5*2,5)</t>
  </si>
  <si>
    <t>113107171.A</t>
  </si>
  <si>
    <t>Odstranění podkladů nebo krytů s přemístěním hmot na skládku na vzdálenost do 20 m nebo s naložením na dopravní prostředek v ploše jednotlivě přes 50 m2 do 200 m2 z betonu prostého, o tl. vrstvy přes 100 do 150 mm</t>
  </si>
  <si>
    <t>887599363</t>
  </si>
  <si>
    <t>113154123</t>
  </si>
  <si>
    <t>Frézování živičného podkladu nebo krytu s naložením na dopravní prostředek plochy do 500 m2 bez překážek v trase pruhu šířky přes 0,5 m do 1 m, tloušťky vrstvy 50 mm</t>
  </si>
  <si>
    <t>-673398192</t>
  </si>
  <si>
    <t xml:space="preserve">Poznámka k souboru cen:_x000D_
1. V cenách jsou započteny i náklady na: a) vodu pro chlazení zubů frézy, b) opotřebování frézovacích nástrojů, c) naložení odfrézovaného materiálu na dopravní prostředek. 2. V cenách nejsou započteny náklady na: a) nutné ruční odstranění (vybourání) živičného krytu kolem překážek, které se oceňují cenami souboru cen 113 10-7 Odstranění podkladů nebo krytů této části katalogu, b) očištění povrchu odfrézované plochy, které se oceňují cenami souboru cen 938 90-9 Odstranění bláta, prachu z povrchu podkladu nebo krytu části C01 tohoto katalogu. 3. Množství měrných jednotek pro rozpočet určí projekt. Drobné překážky, např. vpusti, uzávěry, sloupy (plochy do 2 m2) se z celkové frézované plochy neodečítají. 4. Tloušťku frézované vrstvy určí projekt a měří se tloušťka jednotlivých záběrů v mm. 5. Cena s překážkami je určena v případech, kdy: a) na 200 m2 frézované plochy se vyskytne v průměru více než jedna vpusť nebo vstup inženýrských sítí, popř. stožár, vstupní ostrůvek apod., b) jsou-li podél frézované plochy osazeny obrubníky s výškovým rozdílem horní plochy obrubníku od frézované plochy větší než 250 mm. 6. Překážkami se rozumějí obrubníky nebo krajníky, pokud výškový rozdíl horní plochy obrubníku od frézované plochy je větší než 250 mm, vpusti nebo vstupy inženýrských sítí, stožáry, nástupní a ochranné ostrůvky apod. </t>
  </si>
  <si>
    <t>2*114,9</t>
  </si>
  <si>
    <t>121101101.A</t>
  </si>
  <si>
    <t>-565211621</t>
  </si>
  <si>
    <t>0,25*((404*1,1)+(4*2,5))</t>
  </si>
  <si>
    <t>131201201.A</t>
  </si>
  <si>
    <t>-1412433886</t>
  </si>
  <si>
    <t>(1,2*1,5*1,35)+(2,5*2,5*1,75)+(4*2,5*1,95)</t>
  </si>
  <si>
    <t>3,5*3,5*2,3</t>
  </si>
  <si>
    <t>132201202.A</t>
  </si>
  <si>
    <t>Hloubení zapažených i nezapažených rýh šířky přes 600 do 2 000 mm s urovnáním dna do předepsaného profilu a spádu v hornině tř. 3 přes 100 do 1 000 m3</t>
  </si>
  <si>
    <t>1480372057</t>
  </si>
  <si>
    <t>(86*1,1*1,25)+(404*1,1*1,45)</t>
  </si>
  <si>
    <t>141721117.A</t>
  </si>
  <si>
    <t>2146032598</t>
  </si>
  <si>
    <t>151101101.A</t>
  </si>
  <si>
    <t>-1291599616</t>
  </si>
  <si>
    <t>2*490*1,7</t>
  </si>
  <si>
    <t>151101111.A</t>
  </si>
  <si>
    <t>704370419</t>
  </si>
  <si>
    <t>151101201.A</t>
  </si>
  <si>
    <t>801948275</t>
  </si>
  <si>
    <t>(2*1,5*1,8)+(2*2,5*2,2)+(2*4*2,2)+(4*3,5*2,75)</t>
  </si>
  <si>
    <t>151101211.A</t>
  </si>
  <si>
    <t>-1858093389</t>
  </si>
  <si>
    <t>151101301.A</t>
  </si>
  <si>
    <t>-1928836830</t>
  </si>
  <si>
    <t>151101311.A</t>
  </si>
  <si>
    <t>-2089241586</t>
  </si>
  <si>
    <t>161101101.A</t>
  </si>
  <si>
    <t>849157204</t>
  </si>
  <si>
    <t>32,868+(0,5*762,63)</t>
  </si>
  <si>
    <t>161101102.A</t>
  </si>
  <si>
    <t>847779775</t>
  </si>
  <si>
    <t>162701105.A</t>
  </si>
  <si>
    <t>-2016945011</t>
  </si>
  <si>
    <t>171201201.A</t>
  </si>
  <si>
    <t>-330118529</t>
  </si>
  <si>
    <t>171201211.A</t>
  </si>
  <si>
    <t>-778270186</t>
  </si>
  <si>
    <t>288,533*1,8 'Přepočtené koeficientem množství</t>
  </si>
  <si>
    <t>174101101.A</t>
  </si>
  <si>
    <t>1859624817</t>
  </si>
  <si>
    <t>(61,043+762,63)-288,533</t>
  </si>
  <si>
    <t>175111101.A</t>
  </si>
  <si>
    <t>-1546007218</t>
  </si>
  <si>
    <t>(490*1,1*0,41)-4,65</t>
  </si>
  <si>
    <t>583313400.A</t>
  </si>
  <si>
    <t>1024548635</t>
  </si>
  <si>
    <t>216,34*2 'Přepočtené koeficientem množství</t>
  </si>
  <si>
    <t>181411131.A</t>
  </si>
  <si>
    <t>993008748</t>
  </si>
  <si>
    <t>005724800.A</t>
  </si>
  <si>
    <t>-1408783091</t>
  </si>
  <si>
    <t>0,015*454,4</t>
  </si>
  <si>
    <t>181301112.A</t>
  </si>
  <si>
    <t>Rozprostření a urovnání ornice v rovině nebo ve svahu sklonu do 1:5 při souvislé ploše přes 500 m2, tl. vrstvy přes 100 do 150 mm</t>
  </si>
  <si>
    <t>-1424210480</t>
  </si>
  <si>
    <t>(404*1,1)+(4*2,5)</t>
  </si>
  <si>
    <t>3.A</t>
  </si>
  <si>
    <t>Svislé a kompletní konstrukce - Řad "A"</t>
  </si>
  <si>
    <t>R-3944301.A</t>
  </si>
  <si>
    <t>Prefabrikovaná ŽB nádrž BN5/2,20/2,05 + ZD pro D400 s 1 otvorem DN 600 mm + nabetonování dna</t>
  </si>
  <si>
    <t>-1903536099</t>
  </si>
  <si>
    <t>4.A</t>
  </si>
  <si>
    <t>Vodorovné konstrukce - Řad "A"</t>
  </si>
  <si>
    <t>451572111.A</t>
  </si>
  <si>
    <t>-417265296</t>
  </si>
  <si>
    <t>(490*1,1*0,1)+(2,8*2,8*0,05)</t>
  </si>
  <si>
    <t>451573111.A</t>
  </si>
  <si>
    <t>-1157340625</t>
  </si>
  <si>
    <t>3,5*3,5*0,1</t>
  </si>
  <si>
    <t>452313131.A</t>
  </si>
  <si>
    <t>847540698</t>
  </si>
  <si>
    <t>452321131.A</t>
  </si>
  <si>
    <t>Podkladní a zajišťovací konstrukce z betonu železového v otevřeném výkopu desky pod potrubí, stoky a drobné objekty z betonu tř. C 12/15</t>
  </si>
  <si>
    <t>-393128797</t>
  </si>
  <si>
    <t>2,8*2,8*0,15</t>
  </si>
  <si>
    <t>452351101.A</t>
  </si>
  <si>
    <t>Bednění podkladních a zajišťovacích konstrukcí v otevřeném výkopu desek nebo sedlových loží pod potrubí, stoky a drobné objekty</t>
  </si>
  <si>
    <t>1396331648</t>
  </si>
  <si>
    <t>4*2,8*0,15</t>
  </si>
  <si>
    <t>452353101.A</t>
  </si>
  <si>
    <t>116826281</t>
  </si>
  <si>
    <t>452368211.A</t>
  </si>
  <si>
    <t>Výztuž podkladních desek, bloků nebo pražců v otevřeném výkopu ze svařovaných sítí typu Kari</t>
  </si>
  <si>
    <t>-128499621</t>
  </si>
  <si>
    <t>0,00526*(2*2,8*2,8)</t>
  </si>
  <si>
    <t>452387121.A</t>
  </si>
  <si>
    <t>Podkladní a vyrovnávací konstrukce z betonu vyrovnávací rámy z prostého betonu tř. C 25/30 pod poklopy a mříže, výšky přes 100 do 200 mm</t>
  </si>
  <si>
    <t>-1591090248</t>
  </si>
  <si>
    <t xml:space="preserve">Poznámka k souboru cen:_x000D_
1. V cenách jsou započteny i náklady na bednění, odbednění a na nátěr bednění proti přilnavosti betonu. 2. Množství podkladní konstrukce z pražců se určuje v m součtem jednotlivých délek pražců. 3. Pro výpočet přesunu hmot se celková hmotnost položky sníží o hmotnost betonu, pokud je beton dodáván přímo na místo zabudování nebo do prostoru technologické manipulace. </t>
  </si>
  <si>
    <t>5.A</t>
  </si>
  <si>
    <t>Komunikace - Řad "A"</t>
  </si>
  <si>
    <t>566901243.A</t>
  </si>
  <si>
    <t>Vyspravení podkladu po překopech inženýrských sítí plochy přes 15 m2 s rozprostřením a zhutněním kamenivem hrubým drceným tl. 200 mm</t>
  </si>
  <si>
    <t>2056670927</t>
  </si>
  <si>
    <t xml:space="preserve">Poznámka k souboru cen:_x000D_
1. Ceny jsou určeny pro vyspravení podkladů po překopech pro inženýrské sítětrvalé i dočasné (předepíše-li je projekt). 2. Ceny jsou určeny pouze pro případy havárií, přeložek nebo běžných oprav inženýrských sítí. 3. Ceny nelze použít v rámci výstavby nových inženýrských sítí. 4. V cenách nejsou započteny náklady na příp. nutný spojovací postřik, který se oceňuje cenami souboru cen 573 2.-11 Postřik živičný spojovací části A01 tohoto katalogu. </t>
  </si>
  <si>
    <t>566905111R.A</t>
  </si>
  <si>
    <t>Vyspravení podkladu po překopech podkladním betonem PB</t>
  </si>
  <si>
    <t>613624704</t>
  </si>
  <si>
    <t>114,9*0,15</t>
  </si>
  <si>
    <t>572340111.A</t>
  </si>
  <si>
    <t>Vyspravení krytu komunikací po překopech inženýrských sítí plochy do 15 m2 asfaltovým betonem ACO (AB), po zhutnění tl. přes 30 do 50 mm</t>
  </si>
  <si>
    <t>-1235175916</t>
  </si>
  <si>
    <t xml:space="preserve">Poznámka k souboru cen:_x000D_
1. Ceny jsou určeny pro vyspravení krytů po překopech pro inženýrské sítě trvalé i dočasné (předepíše-li to projekt). 2. Ceny jsou určeny pouze pro případy havárií, přeložek nebo běžných oprav inženýrských sítí. 3. Ceny nelze použít v rámci výstavby nových inženýrských sítí. 4. V cenách nejsou započteny náklady na: a) postřik živičný spojovací, který se oceňuje cenami souboru cen 573 2.-11 Postřik živičný spojovací části A 01 tohoto katalogu, b) zdrsňovací posyp, který se oceňuje cenami 578 90-112 Zdrsňovací posyp litého asfaltu z kameniva drobného drceného obaleného asfaltem při překopech inženýrských sítí, 572 40-41 Posyp živičného podkladu nebo krytu části C 01 tohoto katalogu. </t>
  </si>
  <si>
    <t>2*114,90 "ložní + obrusná vrstva</t>
  </si>
  <si>
    <t>573111115.A</t>
  </si>
  <si>
    <t>Postřik infiltrační PI z asfaltu silničního s posypem kamenivem, v množství 2,50 kg/m2</t>
  </si>
  <si>
    <t>-520957208</t>
  </si>
  <si>
    <t>R-580101.A</t>
  </si>
  <si>
    <t>Pružná zálivka spáry</t>
  </si>
  <si>
    <t>1784920429</t>
  </si>
  <si>
    <t>8.A</t>
  </si>
  <si>
    <t>Trubní vedení - Řad "A"</t>
  </si>
  <si>
    <t>852241190.A</t>
  </si>
  <si>
    <t>Příplatek za montáž potrubí do chráničky</t>
  </si>
  <si>
    <t>-1744399521</t>
  </si>
  <si>
    <t>286135640.A</t>
  </si>
  <si>
    <t>-483005813</t>
  </si>
  <si>
    <t>286551172R.A</t>
  </si>
  <si>
    <t>2128707651</t>
  </si>
  <si>
    <t>286552002R.A</t>
  </si>
  <si>
    <t>581547762</t>
  </si>
  <si>
    <t>Poznámka k položce:
1 objímka = 3 segmenty</t>
  </si>
  <si>
    <t>852262122.A</t>
  </si>
  <si>
    <t>1447450678</t>
  </si>
  <si>
    <t>pc.8002113.A</t>
  </si>
  <si>
    <t>dvoupřírubový kus TPN DN 100/300 mm</t>
  </si>
  <si>
    <t>190935086</t>
  </si>
  <si>
    <t>857262122.A</t>
  </si>
  <si>
    <t>Montáž litinových tvarovek na potrubí litinovém tlakovém jednoosých na potrubí z trub přírubových v otevřeném výkopu, kanálu nebo v šachtě DN 100</t>
  </si>
  <si>
    <t>839425478</t>
  </si>
  <si>
    <t xml:space="preserve">Poznámka k souboru cen:_x000D_
1. V cenách souboru cen nejsou započteny náklady na: a) dodání tvarovek; tyto se oceňují ve specifikaci, b) podkladní konstrukci ze štěrkopísku - podkladní vrstva ze štěrkopísku se oceňuje cenou 564 28-111 Podklad ze štěrkopísku. 2. V cenách 857 ..-1141, -1151, -3141 a -3151 nejsou započteny náklady nadodání těsnících nebo zámkových kroužků; tyto se oceňují ve specifikaci. </t>
  </si>
  <si>
    <t>pc.800250.A</t>
  </si>
  <si>
    <t>tvarovka Synoflex hrdlo/příruba DN 100 mm, spojka jištěná proti posunu</t>
  </si>
  <si>
    <t>-520511469</t>
  </si>
  <si>
    <t>857264122.A</t>
  </si>
  <si>
    <t>Montáž litinových tvarovek na potrubí litinovém tlakovém odbočných na potrubí z trub přírubových v otevřeném výkopu, kanálu nebo v šachtě DN 100</t>
  </si>
  <si>
    <t>-1091070640</t>
  </si>
  <si>
    <t>pc.800280</t>
  </si>
  <si>
    <t>litinová přírubová tvarovka -  T-kus DN 100/100 mm</t>
  </si>
  <si>
    <t>-286706783</t>
  </si>
  <si>
    <t>871251211.A</t>
  </si>
  <si>
    <t>-1046784082</t>
  </si>
  <si>
    <t>286136740.A</t>
  </si>
  <si>
    <t>-1074479314</t>
  </si>
  <si>
    <t>1,015*510</t>
  </si>
  <si>
    <t>877261101.A</t>
  </si>
  <si>
    <t>-872061784</t>
  </si>
  <si>
    <t>pc.8007070.A</t>
  </si>
  <si>
    <t>tvarovka PE100 SDR11 - objímka bez dorazu UB D 110 mm</t>
  </si>
  <si>
    <t>1969694157</t>
  </si>
  <si>
    <t>pc.8007190.A</t>
  </si>
  <si>
    <t>tvarovka PE100 SDR11 - 11° koleno W30° D 110 mm</t>
  </si>
  <si>
    <t>-1780767719</t>
  </si>
  <si>
    <t>pc.800749.A</t>
  </si>
  <si>
    <t>-20165522</t>
  </si>
  <si>
    <t>pc.800765.A</t>
  </si>
  <si>
    <t>-73822603</t>
  </si>
  <si>
    <t>877261112.A</t>
  </si>
  <si>
    <t>517692479</t>
  </si>
  <si>
    <t>pc.800730.A</t>
  </si>
  <si>
    <t>tvarovka PE100 SDR11 - 90° koleno W90° D 110 mm</t>
  </si>
  <si>
    <t>1486204254</t>
  </si>
  <si>
    <t>891261112.A</t>
  </si>
  <si>
    <t>-483723132</t>
  </si>
  <si>
    <t>pc.800410.A</t>
  </si>
  <si>
    <t>1739423062</t>
  </si>
  <si>
    <t>pc.800414.A</t>
  </si>
  <si>
    <t>-1873657755</t>
  </si>
  <si>
    <t>891261222.A</t>
  </si>
  <si>
    <t>Montáž vodovodních armatur na potrubí šoupátek nebo klapek uzavíracích v šachtách s ručním kolečkem DN 100</t>
  </si>
  <si>
    <t>1114979118</t>
  </si>
  <si>
    <t>pc.800404</t>
  </si>
  <si>
    <t>přírubové E-šoupátko DN 100 PN16 krátké litinové + ruční kolečko</t>
  </si>
  <si>
    <t>-246375657</t>
  </si>
  <si>
    <t>891263431.A</t>
  </si>
  <si>
    <t>Montáž vodovodních armatur na potrubí ventilů regulačních plovákových v objektech DN 100</t>
  </si>
  <si>
    <t>1572474569</t>
  </si>
  <si>
    <t>pc.810404</t>
  </si>
  <si>
    <t>-1822233681</t>
  </si>
  <si>
    <t>65</t>
  </si>
  <si>
    <t>891264121.A</t>
  </si>
  <si>
    <t>1621378972</t>
  </si>
  <si>
    <t>66</t>
  </si>
  <si>
    <t>1414248454</t>
  </si>
  <si>
    <t>67</t>
  </si>
  <si>
    <t>891265321.A</t>
  </si>
  <si>
    <t>Montáž vodovodních armatur na potrubí zpětných klapek DN 100</t>
  </si>
  <si>
    <t>-405847012</t>
  </si>
  <si>
    <t>68</t>
  </si>
  <si>
    <t>pc.800425</t>
  </si>
  <si>
    <t>lapač nečistot přírubový - filtr DN 100 mm</t>
  </si>
  <si>
    <t>-609793384</t>
  </si>
  <si>
    <t>69</t>
  </si>
  <si>
    <t>pc.800902.A</t>
  </si>
  <si>
    <t>2048760176</t>
  </si>
  <si>
    <t>70</t>
  </si>
  <si>
    <t>892000012R.A</t>
  </si>
  <si>
    <t>1938066188</t>
  </si>
  <si>
    <t>71</t>
  </si>
  <si>
    <t>892271111.A</t>
  </si>
  <si>
    <t>1004256427</t>
  </si>
  <si>
    <t>72</t>
  </si>
  <si>
    <t>892273122.A</t>
  </si>
  <si>
    <t>-1386849116</t>
  </si>
  <si>
    <t>73</t>
  </si>
  <si>
    <t>892372111.A</t>
  </si>
  <si>
    <t>-584895172</t>
  </si>
  <si>
    <t>74</t>
  </si>
  <si>
    <t>899104111.A</t>
  </si>
  <si>
    <t>1436336025</t>
  </si>
  <si>
    <t>75</t>
  </si>
  <si>
    <t>552410140.A</t>
  </si>
  <si>
    <t>-1041011385</t>
  </si>
  <si>
    <t>76</t>
  </si>
  <si>
    <t>899401112.A</t>
  </si>
  <si>
    <t>Osazení poklopů litinových šoupátkových</t>
  </si>
  <si>
    <t>-1323884457</t>
  </si>
  <si>
    <t xml:space="preserve">Poznámka k souboru cen:_x000D_
1. V cenách osazení poklopů jsou započteny i náklady na jejich podezdění. 2. V cenách nejsou započteny náklady na dodání poklopů; tyto se oceňují ve specifikaci. Ztratné se nestanoví. </t>
  </si>
  <si>
    <t>77</t>
  </si>
  <si>
    <t>pc.800952.A</t>
  </si>
  <si>
    <t>poklop pro šoupátka a COMBI-T</t>
  </si>
  <si>
    <t>-2120677202</t>
  </si>
  <si>
    <t>78</t>
  </si>
  <si>
    <t>pc.800957.A</t>
  </si>
  <si>
    <t>univerzální podkladová deska pod šoupátkový poklop</t>
  </si>
  <si>
    <t>1289969627</t>
  </si>
  <si>
    <t>79</t>
  </si>
  <si>
    <t>899713111.A</t>
  </si>
  <si>
    <t>1043154042</t>
  </si>
  <si>
    <t>80</t>
  </si>
  <si>
    <t>14540101R.A</t>
  </si>
  <si>
    <t>-1000221778</t>
  </si>
  <si>
    <t>81</t>
  </si>
  <si>
    <t>R-8929111.A</t>
  </si>
  <si>
    <t>Napojení na stávající vodovodní řad vč. demontáže stáv. tvarovek a armatur</t>
  </si>
  <si>
    <t>257946502</t>
  </si>
  <si>
    <t>82</t>
  </si>
  <si>
    <t>R-8999032.A</t>
  </si>
  <si>
    <t xml:space="preserve">Zřízení prostupů v betonových stěnách tl. 120 mm pro plast. potrubí D 110 mm včetně segmentového těsnění </t>
  </si>
  <si>
    <t>1838870586</t>
  </si>
  <si>
    <t>83</t>
  </si>
  <si>
    <t>899721111.A</t>
  </si>
  <si>
    <t>2013944599</t>
  </si>
  <si>
    <t>510*1,25 'Přepočtené koeficientem množství</t>
  </si>
  <si>
    <t>84</t>
  </si>
  <si>
    <t>899722113.A</t>
  </si>
  <si>
    <t>-1070976076</t>
  </si>
  <si>
    <t>9.A</t>
  </si>
  <si>
    <t>Ostatní konstrukce a práce-bourání - Řad "A"</t>
  </si>
  <si>
    <t>85</t>
  </si>
  <si>
    <t>919735112.A</t>
  </si>
  <si>
    <t>Řezání stávajícího živičného krytu nebo podkladu hloubky přes 50 do 100 mm</t>
  </si>
  <si>
    <t>-391327120</t>
  </si>
  <si>
    <t xml:space="preserve">Poznámka k souboru cen:_x000D_
1. V cenách jsou započteny i náklady na spotřebu vody. </t>
  </si>
  <si>
    <t>86</t>
  </si>
  <si>
    <t>997221571.A</t>
  </si>
  <si>
    <t>Vodorovná doprava vybouraných hmot bez naložení, ale se složením a s hrubým urovnáním na vzdálenost do 1 km</t>
  </si>
  <si>
    <t>237685267</t>
  </si>
  <si>
    <t xml:space="preserve">Poznámka k souboru cen:_x000D_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</si>
  <si>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87</t>
  </si>
  <si>
    <t>997221579.A</t>
  </si>
  <si>
    <t>Vodorovná doprava vybouraných hmot bez naložení, ale se složením a s hrubým urovnáním na vzdálenost Příplatek k ceně za každý další i započatý 1 km přes 1 km</t>
  </si>
  <si>
    <t>1065896935</t>
  </si>
  <si>
    <t>9*100,078 "příplatek za 9 km</t>
  </si>
  <si>
    <t>88</t>
  </si>
  <si>
    <t>997221815.A</t>
  </si>
  <si>
    <t>Poplatek za uložení stavebního odpadu na skládce (skládkovné) betonového</t>
  </si>
  <si>
    <t>1420509247</t>
  </si>
  <si>
    <t xml:space="preserve">Poznámka k souboru cen:_x000D_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</si>
  <si>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37,343 "odstraňovaná podkl.vrstva komunikací</t>
  </si>
  <si>
    <t>89</t>
  </si>
  <si>
    <t>997221845</t>
  </si>
  <si>
    <t>Poplatek za uložení stavebního odpadu na skládce (skládkovné) z asfaltových povrchů</t>
  </si>
  <si>
    <t>-1769985738</t>
  </si>
  <si>
    <t>29,414 "odstraňovaná krycí a podkl.vrstva komunikací</t>
  </si>
  <si>
    <t>90</t>
  </si>
  <si>
    <t>997221855</t>
  </si>
  <si>
    <t>Poplatek za uložení stavebního odpadu na skládce (skládkovné) z kameniva</t>
  </si>
  <si>
    <t>1748144314</t>
  </si>
  <si>
    <t>33,321 "odstraňovaná podkl.vrstva komunikací</t>
  </si>
  <si>
    <t>99.A</t>
  </si>
  <si>
    <t>Přesun hmot - Řad "A"</t>
  </si>
  <si>
    <t>91</t>
  </si>
  <si>
    <t>998276101.A</t>
  </si>
  <si>
    <t>-1844464611</t>
  </si>
  <si>
    <t>IO 02.B</t>
  </si>
  <si>
    <t>IO 02 B - Řad "B" - Propojení Levínská Olešnice - Žďár</t>
  </si>
  <si>
    <t>1.B</t>
  </si>
  <si>
    <t>Zemní práce - Řad "B"</t>
  </si>
  <si>
    <t>92</t>
  </si>
  <si>
    <t>119001401</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</si>
  <si>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ocelového nebo litinového, jmenovité světlosti DN do 200</t>
  </si>
  <si>
    <t>502006471</t>
  </si>
  <si>
    <t xml:space="preserve">Poznámka k souboru cen:_x000D_
1. Ceny nelze použít pro dočasné zajištění potrubí v provozu pod tlakem přes 1 MPa a potrubí nebo jiných vedení v provozu u nichž investor zakazuje použít při vykopávce kovové nástroje nebo nářadí. 2. Ztížení vykopávky v blízkosti vedení, potrubí a stok ve výkopišti nebo podél jeho stěn se oceňuje cenami souboru cen 120 00- . . a 130 00- . . Příplatky za ztížení vykopávky. Dočasné zajištění potrubí větších rozměrů než DN 500 se oceňuje individuálně. </t>
  </si>
  <si>
    <t>93</t>
  </si>
  <si>
    <t>120001101</t>
  </si>
  <si>
    <t>Příplatek k cenám vykopávek za ztížení vykopávky v blízkosti podzemního vedení nebo výbušnin v horninách jakékoliv třídy</t>
  </si>
  <si>
    <t>1147310619</t>
  </si>
  <si>
    <t xml:space="preserve">Poznámka k souboru cen:_x000D_
1. Cena je určena pro: a) podzemní vedení procházející odkopávkou nebo prokopávkou, korytem vodoteče, melioračním kanálem nebo uložené ve stěně výkopu při jakékoliv hloubce vedení pod původním terénem nebo jeho výšce nade dnem výkopu a jakémkoliv jeho směru ke stranám výkopu; b) výbušniny nezaložené dodavatelem. 2. Cenu lze použít i tehdy, narazí-li se na vedení nebo výbušninu až při vykopávce, a to pro objem výkopu, který je projektantem nebo investorem označen, v němž by toto nebo jiné nepředvídané vedení nebo výbušnina mohlo být uloženo. Toto ustanovení neplatí pro objem tř. 6 a 7. 3. Cenu nelze použít pro ztížení vykopávky v blízkosti podzemních vedení nebo výbušnin, u nichž je projektem zakázáno použít při vykopávce kovové nástroje nebo nářadí. Tyto práce se ocení individuálně. 4. Množství ztížení vykopávky v blízkosti: a) podzemního vedení, jehož půdorysná a výšková plocha: - je v projektu uvedena, určí se jako objem myšleného hranolu, jehož průřezem je obdélník, jehož horní vodorovná a obě svislé strany jsou ve vzdálenosti 0,5 m a dolní vodorovná strana je ve vzdálenosti 1 m od přilehlého vnějšího líce vedení, příp. jeho obalu a délka se rovná osové délce vedení ve výkopišti nebo délce vedení ve stěně výkopu. Vymezí-li projekt prostor, v němž je nutno při vykopávce postupovat opatrně větší, platí cena pro celý objem výkopku v tomto prostoru. Od takto zjištěného množství se odečítá objem vedení i s příp. se vyskytujícím obalem. - není v projektu uvedena, avšak která podle projektu nebo podle sdělení investora jsou pravděpodobně ve výkopišti uložena, se rovná objemu výkopu, který je projektem nebo investorem takto označen. b) výbušniny určí vždy projektant nebo investor, ať je v projektu uvedeno či neuvedeno. 5. Je-li vedení položeno ve výkopišti tak, že se vykopávka v celém výše popsaném objemu nevykopává, např. blízko stěn nebo dna výkopu, oceňuje se ztížení vykopávky jen pro tu část objemu, v níž se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9. Množství jednotek ztížení vykopávky v blízkosti výbušnin nezaložených dodavatelem se určí přiměřeně podle poznámek č. 2 a 4. </t>
  </si>
  <si>
    <t>94</t>
  </si>
  <si>
    <t>-1755569107</t>
  </si>
  <si>
    <t>0,15*((1140*1,1)+3*(1,2*1,5))</t>
  </si>
  <si>
    <t>95</t>
  </si>
  <si>
    <t>168374958</t>
  </si>
  <si>
    <t>2*(1,2*1,5*1,75)+(1,2*1,5*1,55)</t>
  </si>
  <si>
    <t>96</t>
  </si>
  <si>
    <t>942695776</t>
  </si>
  <si>
    <t>1140*1,1*1,58</t>
  </si>
  <si>
    <t>97</t>
  </si>
  <si>
    <t>-1189865275</t>
  </si>
  <si>
    <t>2*1140*1,73</t>
  </si>
  <si>
    <t>98</t>
  </si>
  <si>
    <t>-225457194</t>
  </si>
  <si>
    <t>-1796761814</t>
  </si>
  <si>
    <t>2*(2*1,5*1,9)+(2*1,5*1,7)</t>
  </si>
  <si>
    <t>-1016871962</t>
  </si>
  <si>
    <t>101</t>
  </si>
  <si>
    <t>-1054885952</t>
  </si>
  <si>
    <t>102</t>
  </si>
  <si>
    <t>-1877129124</t>
  </si>
  <si>
    <t>103</t>
  </si>
  <si>
    <t>672589842</t>
  </si>
  <si>
    <t>9,09+(0,5*1981,32)</t>
  </si>
  <si>
    <t>104</t>
  </si>
  <si>
    <t>-30774243</t>
  </si>
  <si>
    <t>105</t>
  </si>
  <si>
    <t>-538807368</t>
  </si>
  <si>
    <t>106</t>
  </si>
  <si>
    <t>-245688917</t>
  </si>
  <si>
    <t>643,297*1,8 'Přepočtené koeficientem množství</t>
  </si>
  <si>
    <t>107</t>
  </si>
  <si>
    <t>-546922</t>
  </si>
  <si>
    <t>(9,09+1981,32)-643,297</t>
  </si>
  <si>
    <t>108</t>
  </si>
  <si>
    <t>-590308628</t>
  </si>
  <si>
    <t>(1140*1,1*0,41)+(1,2*1,5*0,39)-8,95</t>
  </si>
  <si>
    <t>109</t>
  </si>
  <si>
    <t>-972250310</t>
  </si>
  <si>
    <t>505,892*2 'Přepočtené koeficientem množství</t>
  </si>
  <si>
    <t>110</t>
  </si>
  <si>
    <t>1574335521</t>
  </si>
  <si>
    <t>111</t>
  </si>
  <si>
    <t>-612932463</t>
  </si>
  <si>
    <t>0,015*1259,4</t>
  </si>
  <si>
    <t>112</t>
  </si>
  <si>
    <t>181301112</t>
  </si>
  <si>
    <t>5374806</t>
  </si>
  <si>
    <t>(1140*1,1)+3*(1,2*1,5)</t>
  </si>
  <si>
    <t>4.B</t>
  </si>
  <si>
    <t>Vodorovné konstrukce - Řad "B"</t>
  </si>
  <si>
    <t>113</t>
  </si>
  <si>
    <t>679782702</t>
  </si>
  <si>
    <t>(1140*1,1*0,1)+(1,2*1,5*0,1)</t>
  </si>
  <si>
    <t>114</t>
  </si>
  <si>
    <t>1503471275</t>
  </si>
  <si>
    <t>23*(0,5*0,5*0,5)</t>
  </si>
  <si>
    <t>115</t>
  </si>
  <si>
    <t>-1288706553</t>
  </si>
  <si>
    <t>23*(4*0,5*0,5)</t>
  </si>
  <si>
    <t>8.B</t>
  </si>
  <si>
    <t>Trubní vedení - Řad "B"</t>
  </si>
  <si>
    <t>116</t>
  </si>
  <si>
    <t>852242122</t>
  </si>
  <si>
    <t>Montáž potrubí z trub litinových tlakových přírubových abnormálních délek, jednotlivě do 1 m v otevřeném výkopu, kanálu nebo v šachtě DN 80</t>
  </si>
  <si>
    <t>-2035404097</t>
  </si>
  <si>
    <t>117</t>
  </si>
  <si>
    <t>pc.8002950</t>
  </si>
  <si>
    <t>dvoupřírubový kus TPN DN 80/500 mm</t>
  </si>
  <si>
    <t>932446972</t>
  </si>
  <si>
    <t>118</t>
  </si>
  <si>
    <t>857242122</t>
  </si>
  <si>
    <t>Montáž litinových tvarovek na potrubí litinovém tlakovém jednoosých na potrubí z trub přírubových v otevřeném výkopu, kanálu nebo v šachtě DN 80</t>
  </si>
  <si>
    <t>766345583</t>
  </si>
  <si>
    <t>119</t>
  </si>
  <si>
    <t>pc.8002491</t>
  </si>
  <si>
    <t>tvarovka Synoflex hrdlo/ příruba DN 65, spojka jištěná proti posunu</t>
  </si>
  <si>
    <t>527223440</t>
  </si>
  <si>
    <t>120</t>
  </si>
  <si>
    <t>pc.800272</t>
  </si>
  <si>
    <t>tvarovka litinová přírubová - patkové koleno  - PPN 80</t>
  </si>
  <si>
    <t>-246178076</t>
  </si>
  <si>
    <t>121</t>
  </si>
  <si>
    <t>857243131</t>
  </si>
  <si>
    <t>Montáž litinových tvarovek na potrubí litinovém tlakovém odbočných na potrubí z trub hrdlových v otevřeném výkopu, kanálu nebo v šachtě s integrovaným těsněním DN 80</t>
  </si>
  <si>
    <t>-1614068544</t>
  </si>
  <si>
    <t>122</t>
  </si>
  <si>
    <t>pc.8003450</t>
  </si>
  <si>
    <t>litinová přírubová tvarovka -  T-kus DN 65/65 mm</t>
  </si>
  <si>
    <t>-500642395</t>
  </si>
  <si>
    <t>123</t>
  </si>
  <si>
    <t>857262122</t>
  </si>
  <si>
    <t>841466548</t>
  </si>
  <si>
    <t>124</t>
  </si>
  <si>
    <t>pc.800250</t>
  </si>
  <si>
    <t>-1046877078</t>
  </si>
  <si>
    <t>125</t>
  </si>
  <si>
    <t>pc.8002570</t>
  </si>
  <si>
    <t>tvarovka litinová přírubová - redukce RPN 100/65</t>
  </si>
  <si>
    <t>-948087749</t>
  </si>
  <si>
    <t>126</t>
  </si>
  <si>
    <t>857263131</t>
  </si>
  <si>
    <t>Montáž litinových tvarovek na potrubí litinovém tlakovém odbočných na potrubí z trub hrdlových v otevřeném výkopu, kanálu nebo v šachtě s integrovaným těsněním DN 100</t>
  </si>
  <si>
    <t>464002600</t>
  </si>
  <si>
    <t>127</t>
  </si>
  <si>
    <t>pc.800233</t>
  </si>
  <si>
    <t>tvarovka S2000 odbočka MMA s přír. výstupem D 110/80 mm pro plastové potrubí</t>
  </si>
  <si>
    <t>-347825718</t>
  </si>
  <si>
    <t>128</t>
  </si>
  <si>
    <t>857264122</t>
  </si>
  <si>
    <t>-188464453</t>
  </si>
  <si>
    <t>129</t>
  </si>
  <si>
    <t>pc.800278</t>
  </si>
  <si>
    <t>litinová přírubová tvarovka -  T-kus DN 100/50 mm</t>
  </si>
  <si>
    <t>1884955920</t>
  </si>
  <si>
    <t>130</t>
  </si>
  <si>
    <t>-1995024407</t>
  </si>
  <si>
    <t>131</t>
  </si>
  <si>
    <t>1178409268</t>
  </si>
  <si>
    <t>1,015*1140</t>
  </si>
  <si>
    <t>132</t>
  </si>
  <si>
    <t>1427403746</t>
  </si>
  <si>
    <t>133</t>
  </si>
  <si>
    <t>1352966465</t>
  </si>
  <si>
    <t>134</t>
  </si>
  <si>
    <t>536022587</t>
  </si>
  <si>
    <t>135</t>
  </si>
  <si>
    <t>-1141507385</t>
  </si>
  <si>
    <t>136</t>
  </si>
  <si>
    <t>-165316007</t>
  </si>
  <si>
    <t>137</t>
  </si>
  <si>
    <t>877261110</t>
  </si>
  <si>
    <t>Montáž tvarovek na vodovodním plastovém potrubí z polyetylenu PE 100 elektrotvarovek SDR 11/PN16 kolen 22 st. nebo 45 st. d 110</t>
  </si>
  <si>
    <t>1364500533</t>
  </si>
  <si>
    <t>138</t>
  </si>
  <si>
    <t>pc.800724</t>
  </si>
  <si>
    <t>tvarovka PE100 SDR11 - 45° koleno W45° D 110 mm</t>
  </si>
  <si>
    <t>-1485691314</t>
  </si>
  <si>
    <t>139</t>
  </si>
  <si>
    <t>-1586405963</t>
  </si>
  <si>
    <t>140</t>
  </si>
  <si>
    <t>963491452</t>
  </si>
  <si>
    <t>141</t>
  </si>
  <si>
    <t>891213321</t>
  </si>
  <si>
    <t>Montáž vodovodních armatur na potrubí ventilů odvzdušňovacích nebo zavzdušňovacích mechanických a plovákových přírubových na venkovních řadech DN 50</t>
  </si>
  <si>
    <t>268788665</t>
  </si>
  <si>
    <t>142</t>
  </si>
  <si>
    <t>pc.8004680</t>
  </si>
  <si>
    <t>zavzdušňovací a odvzdušňovací souprava PN 1-16 DN 50 pro podzemní montáž krytí 1,5 m</t>
  </si>
  <si>
    <t>1028570321</t>
  </si>
  <si>
    <t>143</t>
  </si>
  <si>
    <t>891231112</t>
  </si>
  <si>
    <t>Montáž vodovodních armatur na potrubí šoupátek nebo klapek uzavíracích v otevřeném výkopu nebo v šachtách s osazením zemní soupravy (bez poklopů) DN 65</t>
  </si>
  <si>
    <t>-1355424081</t>
  </si>
  <si>
    <t>144</t>
  </si>
  <si>
    <t>pc.8004080</t>
  </si>
  <si>
    <t xml:space="preserve">přírubové E-šoupátko DN 65 PN16 krátké litinové </t>
  </si>
  <si>
    <t>1074274942</t>
  </si>
  <si>
    <t>145</t>
  </si>
  <si>
    <t>891241112</t>
  </si>
  <si>
    <t>Montáž vodovodních armatur na potrubí šoupátek nebo klapek uzavíracích v otevřeném výkopu nebo v šachtách s osazením zemní soupravy (bez poklopů) DN 80</t>
  </si>
  <si>
    <t>257370352</t>
  </si>
  <si>
    <t>146</t>
  </si>
  <si>
    <t>pc.800409</t>
  </si>
  <si>
    <t xml:space="preserve">přírubové E-šoupátko DN 80 PN16 krátké litinové </t>
  </si>
  <si>
    <t>59227095</t>
  </si>
  <si>
    <t>147</t>
  </si>
  <si>
    <t>-1701001576</t>
  </si>
  <si>
    <t>148</t>
  </si>
  <si>
    <t>-794903840</t>
  </si>
  <si>
    <t>149</t>
  </si>
  <si>
    <t>-1816434730</t>
  </si>
  <si>
    <t>150</t>
  </si>
  <si>
    <t>891247211</t>
  </si>
  <si>
    <t>Montáž vodovodních armatur na potrubí hydrantů nadzemních DN 80</t>
  </si>
  <si>
    <t>1986303397</t>
  </si>
  <si>
    <t>151</t>
  </si>
  <si>
    <t>pc.8004715</t>
  </si>
  <si>
    <t>nadzemní hydrant DUO objezdový DN 80 se dvěma výstupy krytí 1,5 m</t>
  </si>
  <si>
    <t>1388995526</t>
  </si>
  <si>
    <t>152</t>
  </si>
  <si>
    <t>pc.800900</t>
  </si>
  <si>
    <t>přírubový spoj nerez pro DN 50 a DN 65 ( 4x šroub M16/60, matice, podložka a těsnění)</t>
  </si>
  <si>
    <t>-1533149994</t>
  </si>
  <si>
    <t>153</t>
  </si>
  <si>
    <t>pc.800901</t>
  </si>
  <si>
    <t>přírubový spoj nerez pro DN 80 ( 8x šroub M16/70, matice, podložka a těsnění)</t>
  </si>
  <si>
    <t>137268096</t>
  </si>
  <si>
    <t>154</t>
  </si>
  <si>
    <t>-294152786</t>
  </si>
  <si>
    <t>155</t>
  </si>
  <si>
    <t>1943000801</t>
  </si>
  <si>
    <t>156</t>
  </si>
  <si>
    <t>-837259792</t>
  </si>
  <si>
    <t>157</t>
  </si>
  <si>
    <t>38150224</t>
  </si>
  <si>
    <t>158</t>
  </si>
  <si>
    <t>349031612</t>
  </si>
  <si>
    <t>159</t>
  </si>
  <si>
    <t>894411311</t>
  </si>
  <si>
    <t>Osazení železobetonových dílců pro šachty skruží rovných</t>
  </si>
  <si>
    <t>1884903737</t>
  </si>
  <si>
    <t xml:space="preserve">Poznámka k souboru cen:_x000D_
1. V cenách nejsou započteny náklady na dodání železobetonových dílců; dodání těchto dílců se oceňuje ve specifikaci. </t>
  </si>
  <si>
    <t>160</t>
  </si>
  <si>
    <t>592241020</t>
  </si>
  <si>
    <t>skruž betonová studniční 100x50x9 cm</t>
  </si>
  <si>
    <t>1396485342</t>
  </si>
  <si>
    <t>161</t>
  </si>
  <si>
    <t>899401112</t>
  </si>
  <si>
    <t>1325709906</t>
  </si>
  <si>
    <t>162</t>
  </si>
  <si>
    <t>pc.800952</t>
  </si>
  <si>
    <t>1504019288</t>
  </si>
  <si>
    <t>163</t>
  </si>
  <si>
    <t>pc.800957</t>
  </si>
  <si>
    <t>-1084339807</t>
  </si>
  <si>
    <t>164</t>
  </si>
  <si>
    <t>899401113</t>
  </si>
  <si>
    <t>Osazení poklopů litinových hydrantových</t>
  </si>
  <si>
    <t>2136523526</t>
  </si>
  <si>
    <t>165</t>
  </si>
  <si>
    <t>pc.800954</t>
  </si>
  <si>
    <t>poklop pro zavzdušňovací a odvzdušňovací soupravu</t>
  </si>
  <si>
    <t>-2107681880</t>
  </si>
  <si>
    <t>166</t>
  </si>
  <si>
    <t>555555282</t>
  </si>
  <si>
    <t>167</t>
  </si>
  <si>
    <t>-1036692443</t>
  </si>
  <si>
    <t>168</t>
  </si>
  <si>
    <t>R-8929111</t>
  </si>
  <si>
    <t>45990691</t>
  </si>
  <si>
    <t>169</t>
  </si>
  <si>
    <t>-1041438492</t>
  </si>
  <si>
    <t>1140*1,25 'Přepočtené koeficientem množství</t>
  </si>
  <si>
    <t>170</t>
  </si>
  <si>
    <t>170410541</t>
  </si>
  <si>
    <t>99.B</t>
  </si>
  <si>
    <t>Přesun hmot - Řad "B"</t>
  </si>
  <si>
    <t>171</t>
  </si>
  <si>
    <t>612251980</t>
  </si>
  <si>
    <t>PSV</t>
  </si>
  <si>
    <t>767.A</t>
  </si>
  <si>
    <t>Konstrukce zámečnické - Řad "A"</t>
  </si>
  <si>
    <t>172</t>
  </si>
  <si>
    <t>R-767191.A</t>
  </si>
  <si>
    <t>Kompozitový žebřík š.500 mm dl. 2,65 m včetně ukotvení ke stěně nádrže - dodávka a montáž</t>
  </si>
  <si>
    <t>128593382</t>
  </si>
  <si>
    <t>173</t>
  </si>
  <si>
    <t>998767101.A</t>
  </si>
  <si>
    <t>Přesun hmot pro zámečnické konstrukce stanovený z hmotnosti přesunovaného materiálu vodorovná dopravní vzdálenost do 50 m v objektech výšky do 6 m</t>
  </si>
  <si>
    <t>162199899</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</si>
  <si>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</si>
  <si>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174</t>
  </si>
  <si>
    <t>R-2100102</t>
  </si>
  <si>
    <t>Kabelová přípojka NN pro VDJ - dl. 520,0 m</t>
  </si>
  <si>
    <t>364263470</t>
  </si>
  <si>
    <t>IO03 - IO 03 - ATS</t>
  </si>
  <si>
    <t>HSV - Práce a dodávky HSV</t>
  </si>
  <si>
    <t xml:space="preserve">    6 - Úpravy povrchů, podlahy a osazování výplní</t>
  </si>
  <si>
    <t xml:space="preserve">    9 - Ostatní konstrukce a práce-bourání</t>
  </si>
  <si>
    <t xml:space="preserve">    35-M - Montáž čerpadel, kompr.a vodoh.zař.</t>
  </si>
  <si>
    <t>Práce a dodávky HSV</t>
  </si>
  <si>
    <t>132201201</t>
  </si>
  <si>
    <t>Hloubení zapažených i nezapažených rýh šířky přes 600 do 2 000 mm s urovnáním dna do předepsaného profilu a spádu v hornině tř. 3 do 100 m3</t>
  </si>
  <si>
    <t>1032454097</t>
  </si>
  <si>
    <t>3*0,8*1,5</t>
  </si>
  <si>
    <t>-144473078</t>
  </si>
  <si>
    <t>2*3*1,5</t>
  </si>
  <si>
    <t>-1641635494</t>
  </si>
  <si>
    <t>6008536</t>
  </si>
  <si>
    <t>-980341441</t>
  </si>
  <si>
    <t>731799225</t>
  </si>
  <si>
    <t>1510958658</t>
  </si>
  <si>
    <t>1,08*1,8 'Přepočtené koeficientem množství</t>
  </si>
  <si>
    <t>194091704</t>
  </si>
  <si>
    <t>3,6-1,08</t>
  </si>
  <si>
    <t>-664712986</t>
  </si>
  <si>
    <t>3*0,8*0,35</t>
  </si>
  <si>
    <t>583313450</t>
  </si>
  <si>
    <t>kamenivo těžené drobné tříděné frakce 0-4</t>
  </si>
  <si>
    <t>-685325027</t>
  </si>
  <si>
    <t>0,84*2 'Přepočtené koeficientem množství</t>
  </si>
  <si>
    <t>83103422</t>
  </si>
  <si>
    <t>3*0,8*0,1</t>
  </si>
  <si>
    <t>Úpravy povrchů, podlahy a osazování výplní</t>
  </si>
  <si>
    <t>R-6114200</t>
  </si>
  <si>
    <t>Vyspravení vnitřních zdí a oprava vnitřních omítek vápenných hladkých stropů a stěn</t>
  </si>
  <si>
    <t>-892586662</t>
  </si>
  <si>
    <t>1262335195</t>
  </si>
  <si>
    <t>pc.800212</t>
  </si>
  <si>
    <t>příruba S2000 jištěná proti posunu D 63/50 mm pro plastové potrubí</t>
  </si>
  <si>
    <t>-195621860</t>
  </si>
  <si>
    <t>pc.800297</t>
  </si>
  <si>
    <t>litinová příruba závitová XZ s vnitřním závitem DN 50 - 1"</t>
  </si>
  <si>
    <t>150865527</t>
  </si>
  <si>
    <t>857244122</t>
  </si>
  <si>
    <t>Montáž litinových tvarovek na potrubí litinovém tlakovém odbočných na potrubí z trub přírubových v otevřeném výkopu, kanálu nebo v šachtě DN 80</t>
  </si>
  <si>
    <t>-1423787544</t>
  </si>
  <si>
    <t>pc.800351</t>
  </si>
  <si>
    <t>litinová přírubová tvarovka -  T-kus DN 50/50 mm</t>
  </si>
  <si>
    <t>1530016682</t>
  </si>
  <si>
    <t>871211211</t>
  </si>
  <si>
    <t>Montáž vodovodního potrubí z plastů v otevřeném výkopu z polyetylenu PE 100 svařovaných elektrotvarovkou SDR 11/PN16 D 63 x 5,8 mm</t>
  </si>
  <si>
    <t>-1417232034</t>
  </si>
  <si>
    <t>286136550</t>
  </si>
  <si>
    <t>potrubí vodovodní PE LD (rPE) D 63 x 5,8 mm</t>
  </si>
  <si>
    <t>-1496135960</t>
  </si>
  <si>
    <t>1,015*35</t>
  </si>
  <si>
    <t>877211112</t>
  </si>
  <si>
    <t>Montáž tvarovek na vodovodním plastovém potrubí z polyetylenu PE 100 elektrotvarovek SDR 11/PN16 kolen 90 st. d 63</t>
  </si>
  <si>
    <t>263863007</t>
  </si>
  <si>
    <t>pc.800728</t>
  </si>
  <si>
    <t>tvarovka PE100 SDR11 - 90° koleno W90° D 63 mm</t>
  </si>
  <si>
    <t>-301851218</t>
  </si>
  <si>
    <t>891211222</t>
  </si>
  <si>
    <t>Montáž vodovodních armatur na potrubí šoupátek nebo klapek uzavíracích v šachtách s ručním kolečkem DN 50</t>
  </si>
  <si>
    <t>1056117654</t>
  </si>
  <si>
    <t>pc.800401</t>
  </si>
  <si>
    <t>přírubové E-šoupátko DN 50 PN16 krátké litinové + ruční kolečko</t>
  </si>
  <si>
    <t>1849469388</t>
  </si>
  <si>
    <t>891214121</t>
  </si>
  <si>
    <t>Montáž vodovodních armatur na potrubí kompenzátorů ucpávkových a gumových nebo montážních vložek DN 50</t>
  </si>
  <si>
    <t>-685764927</t>
  </si>
  <si>
    <t>pc.800511</t>
  </si>
  <si>
    <t>kompenzátor gumový Teguflex P DN 50 mm</t>
  </si>
  <si>
    <t>-1618267196</t>
  </si>
  <si>
    <t>-79682411</t>
  </si>
  <si>
    <t>892233122</t>
  </si>
  <si>
    <t>Proplach a dezinfekce vodovodního potrubí DN od 40 do 70</t>
  </si>
  <si>
    <t>-102719888</t>
  </si>
  <si>
    <t>892241111</t>
  </si>
  <si>
    <t>Tlakové zkoušky vodou na potrubí DN do 80</t>
  </si>
  <si>
    <t>-349523197</t>
  </si>
  <si>
    <t>-105837571</t>
  </si>
  <si>
    <t>3*1,25 'Přepočtené koeficientem množství</t>
  </si>
  <si>
    <t>899722112</t>
  </si>
  <si>
    <t>Krytí potrubí z plastů výstražnou fólií z PVC šířky 25 cm</t>
  </si>
  <si>
    <t>1440774102</t>
  </si>
  <si>
    <t>R-801950</t>
  </si>
  <si>
    <t>Hodinová zúčtovací sazba - ZRN PSV - montáž VDM sestavy</t>
  </si>
  <si>
    <t>909021159</t>
  </si>
  <si>
    <t>3882146-R</t>
  </si>
  <si>
    <t>vodoměr domovní na studenou užitkovou vodu MNQN2,5XN.EBH 190 mm 3/4"</t>
  </si>
  <si>
    <t>2000302498</t>
  </si>
  <si>
    <t>551141060</t>
  </si>
  <si>
    <t>kulový kohout, 2x vnější závit, páčka, PN 35, T 185°C 1" červený</t>
  </si>
  <si>
    <t>1787118035</t>
  </si>
  <si>
    <t>551172330</t>
  </si>
  <si>
    <t>filtr závitový mosaz, závit vnitřní-vnitřní PN16 3/4"</t>
  </si>
  <si>
    <t>1323578167</t>
  </si>
  <si>
    <t>R-8911110</t>
  </si>
  <si>
    <t>Montáž závitových armatur G 2" - armatury do vrtu</t>
  </si>
  <si>
    <t>1719851846</t>
  </si>
  <si>
    <t>551112360</t>
  </si>
  <si>
    <t>ventil přímý průchozí mosazný 2"</t>
  </si>
  <si>
    <t>1547128875</t>
  </si>
  <si>
    <t>55111206-R</t>
  </si>
  <si>
    <t>zpětná klapka se závitem G2"</t>
  </si>
  <si>
    <t>-177961842</t>
  </si>
  <si>
    <t>Ostatní konstrukce a práce-bourání</t>
  </si>
  <si>
    <t>R-9361110</t>
  </si>
  <si>
    <t>Zabetonování a utěsnění prostupu kolem potrubí D 63 mm pl otvoru 0,25 m2</t>
  </si>
  <si>
    <t>-1078720281</t>
  </si>
  <si>
    <t>R-9712210</t>
  </si>
  <si>
    <t>Vybourání otvorů v příčkách cihelných pl do 0,0225 m2 tl do 100 mm + zazdívka a zatěsnění otvoru kolem potrubí</t>
  </si>
  <si>
    <t>-202843636</t>
  </si>
  <si>
    <t>R-9712510</t>
  </si>
  <si>
    <t>Vyvrtání otvorů v betonových příčkách a zdech pl do 0,0225 m2 tl do 450 mm</t>
  </si>
  <si>
    <t>1746125121</t>
  </si>
  <si>
    <t>979082111R</t>
  </si>
  <si>
    <t>Vnitrostaveništní vodorovná doprava suti a vybouraných hmot do 10 m</t>
  </si>
  <si>
    <t>-2107879397</t>
  </si>
  <si>
    <t>-1868596114</t>
  </si>
  <si>
    <t>R-210103</t>
  </si>
  <si>
    <t>Silnoproudé rozvody pro AT stanici + GSM modul pro přenos dat</t>
  </si>
  <si>
    <t>540839704</t>
  </si>
  <si>
    <t>35-M</t>
  </si>
  <si>
    <t>Montáž čerpadel, kompr.a vodoh.zař.</t>
  </si>
  <si>
    <t>R-3521001</t>
  </si>
  <si>
    <t>Demontáž stávajícího zařízení</t>
  </si>
  <si>
    <t>-958739965</t>
  </si>
  <si>
    <t>R-3521002</t>
  </si>
  <si>
    <t>Montáž a doprava nového zařízení AT stanice</t>
  </si>
  <si>
    <t>-161052424</t>
  </si>
  <si>
    <t>00101R</t>
  </si>
  <si>
    <t>čerpadlo CRN 5-14, P= 2 kW</t>
  </si>
  <si>
    <t>-1570709824</t>
  </si>
  <si>
    <t>00102R</t>
  </si>
  <si>
    <t xml:space="preserve">sací potrubí DN 63 x 1,5 nerez vč. uzavírací armatury, sací koš se zpětnou klapkou DN 2" , vč. kotvení </t>
  </si>
  <si>
    <t>1653040187</t>
  </si>
  <si>
    <t>00103R</t>
  </si>
  <si>
    <t>výtlačné potrubí DN 84 x2  nerez vč. uzavírací armatury a zpětné klapky</t>
  </si>
  <si>
    <t>-1423984950</t>
  </si>
  <si>
    <t>00104R</t>
  </si>
  <si>
    <t xml:space="preserve">úprava potrubí DN 80 černá ocel ze vzdušníku k novému výtlaku na vodojem vč.redukční  armatury 84/104 </t>
  </si>
  <si>
    <t>1645542597</t>
  </si>
  <si>
    <t>00105R</t>
  </si>
  <si>
    <t>vzorkovací ventil DN 1/2 " se zahradním vývodem</t>
  </si>
  <si>
    <t>2143408927</t>
  </si>
  <si>
    <t>00106R</t>
  </si>
  <si>
    <t xml:space="preserve">převrtání prostupu DN 100 pro sací potrubí DN 63 x 1,5 s těsnícím řetězem </t>
  </si>
  <si>
    <t>-1500417204</t>
  </si>
  <si>
    <t>00107R</t>
  </si>
  <si>
    <t>chlorátor s dávkovacím čerpadlem a zásobní nádobou objem 50l chlornanu sodného</t>
  </si>
  <si>
    <t>-395887796</t>
  </si>
  <si>
    <t>00108R</t>
  </si>
  <si>
    <t>vodoměr s pulzním výstupem DN 50 , vč. připojovacích armatur</t>
  </si>
  <si>
    <t>875379773</t>
  </si>
  <si>
    <t>R-3521003</t>
  </si>
  <si>
    <t>Provozní rozvod silnoproudu</t>
  </si>
  <si>
    <t>1900938376</t>
  </si>
  <si>
    <t>R-3521004</t>
  </si>
  <si>
    <t>Měření a regulace , ovládání z akumulace</t>
  </si>
  <si>
    <t>931894373</t>
  </si>
  <si>
    <t>R-3521005</t>
  </si>
  <si>
    <t>ASŘTP přenos dat , poruchové hlášení GSM přenos</t>
  </si>
  <si>
    <t>461206188</t>
  </si>
  <si>
    <t>IO04 - IO 04 - Vodojem</t>
  </si>
  <si>
    <t xml:space="preserve">    2 - Zakládání</t>
  </si>
  <si>
    <t xml:space="preserve">    3 - Svislé a kompletní konstrukce</t>
  </si>
  <si>
    <t xml:space="preserve">    5 - Komunikace</t>
  </si>
  <si>
    <t xml:space="preserve">    767 - Konstrukce zámečnické</t>
  </si>
  <si>
    <t xml:space="preserve">    783 - Dokončovací práce - nátěry</t>
  </si>
  <si>
    <t>111101101</t>
  </si>
  <si>
    <t>Odstranění travin a rákosu travin, při celkové ploše do 0,1 ha</t>
  </si>
  <si>
    <t>ha</t>
  </si>
  <si>
    <t>-363736675</t>
  </si>
  <si>
    <t xml:space="preserve">Poznámka k souboru cen:_x000D_
1. Ceny nelze použít pro plochy, pro něž se oceňuje odstranění křovin cenami souboru 111 20-11 Odstranění křovin a stromů s odstraněním kořenů. 2. Travinami se rozumějí také všechny zemědělské plodiny apod. Vinná réva, chmel, maliní apod. se považují za křoviny. 3. V ceně jsou započteny i náklady na případné nutné přemístění a uložení travin a rákosu na hromady na vzdálenost do 50 m. 4. Množství jednotek se určí samostatně za každý objekt v ha půdorysné plochy, z níž má být travina odstraněna najednou. </t>
  </si>
  <si>
    <t>111201101</t>
  </si>
  <si>
    <t>Odstranění křovin a stromů s odstraněním kořenů průměru kmene do 100 mm do sklonu terénu 1 : 5, při celkové ploše do 1 000 m2</t>
  </si>
  <si>
    <t>-939529572</t>
  </si>
  <si>
    <t xml:space="preserve">Poznámka k souboru cen:_x000D_
1. Cenu -1104 lze použít jestliže se odstranění stromů a křovin neprovádí na holo. 2. Cena -1101 je určena i pro: a) odstraňování křovin a stromů o průměru kmene do 100 mm z ploch, jejichž celková výměra je větší než 1 000 m2 při sklonu terénu strmějším než 1 : 5; b) LTM při jakékoliv celkové ploše jednotlivě přes 30 m2. 3. V ceně jsou započteny i náklady na případné nutné odklizení křovin a stromů na hromady na vzdálenost do 50 m nebo naložení na dopravní prostředek. 4. Průměr kmenů stromů (křovin) se měří 0,15 m nad přilehlým terénem. 5.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</si>
  <si>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112101101</t>
  </si>
  <si>
    <t>Kácení stromů s odřezáním kmene a s odvětvením listnatých, průměru kmene přes 100 do 300 mm</t>
  </si>
  <si>
    <t>-1674810371</t>
  </si>
  <si>
    <t xml:space="preserve">Poznámka k souboru cen:_x000D_
1. Ceny lze použít i pro odstranění stromů ze sesuté zeminy, vývratů a polomů. 2. V ceně jsou započteny i náklady na případné nutné odklizení kmene a větví odděleně na vzdálenost do 50 m nebo s naložením na dopravní prostředek. 3. Průměr kmene se měří v místě řezu. 4. Ceny nelze užít v případě, kdy je nutné odstraňování stromu po částech; tyto práce lze oceňovat příslušnými cenami katalogu 823-1 Plochy a úprava území. 5. Počet stromů při kácení souvislého lesního porostu lze určit podle tabulky uvedené v příloze č. 2. 6. Práce jsou prováděné technikou volného kácení. O volné kácení se jedná v případě, kdy se kácí strom s volným kruhovým prostorem o poloměru minimálně 1,5 násobku výšky káceného stromu ve všech směrech. </t>
  </si>
  <si>
    <t>112201101</t>
  </si>
  <si>
    <t>Odstranění pařezů s jejich vykopáním, vytrháním nebo odstřelením, s přesekáním kořenů průměru přes 100 do 300 mm</t>
  </si>
  <si>
    <t>-175084557</t>
  </si>
  <si>
    <t xml:space="preserve">Poznámka k souboru cen:_x000D_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1. 4. Zásyp jam po pařezech se oceňuje cenami souboru cen 174 20-12 této části katalogu. 5. Průměr pařezu se měří v místě řezu kmene na základě dvojího na sebe kolmého měření a následného zprůměrování naměřených hodnot. </t>
  </si>
  <si>
    <t>570639157</t>
  </si>
  <si>
    <t>0,15*360</t>
  </si>
  <si>
    <t>121101201</t>
  </si>
  <si>
    <t>Odstranění lesní hrabanky pro jakoukoliv tloušťku vrstvy</t>
  </si>
  <si>
    <t>-1335389979</t>
  </si>
  <si>
    <t xml:space="preserve">Poznámka k souboru cen:_x000D_
1. Cena je určena pro odstranění lesní hrabanky při jakémkoliv sklonu terénu. 2. V ceně jsou započteny i náklady na přemístění a rozhození hrabanky mimo očišťovanou plochu na vzdálenost do 20 m nebo naložení na dopravní prostředek. 3. Lesní hrabankou se rozumí vrstva nesetlelého opadaného listí, jehličí, větévek, kůry nebo mechu. </t>
  </si>
  <si>
    <t>122201102</t>
  </si>
  <si>
    <t>Odkopávky a prokopávky nezapažené s přehozením výkopku na vzdálenost do 3 m nebo s naložením na dopravní prostředek v hornině tř. 3 přes 100 do 1 000 m3</t>
  </si>
  <si>
    <t>-408777716</t>
  </si>
  <si>
    <t xml:space="preserve">Poznámka k souboru cen:_x000D_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</si>
  <si>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122201402</t>
  </si>
  <si>
    <t>Vykopávky v zemnících na suchu s přehozením výkopku na vzdálenost do 3 m nebo s naložením na dopravní prostředek v hornině tř. 3 přes 100 do 1 000 m3</t>
  </si>
  <si>
    <t>1185352327</t>
  </si>
  <si>
    <t xml:space="preserve">Poznámka k souboru cen:_x000D_
1. Ceny lze použít i pro těžbu haldoviny a pro skrývky s výjimkou skrývek nad povrchový- mi důlními díly. Ceny pro těžbu haldoviny nelze použít, uplatňují-li se v místě těžby báňské předpisy nebo odůvodněné požadavky správce haldy (odvalu), které prokazatelně vyvolávají zvýšení nákladů dodavatele stavebních prací. V těchto případech se vykopávka haldy (odvalu) ocení příslušnými cenami katalogu 823-2 Rekultivace. 2. Ceny lze použít jen pro vykopávky v zemnících nezapažených. Jsou-li zemníky nebo jejich části zapažené, oceňuje se vykopávka v nich podle čl. 3116 Všeobecných podmínek tohoto katalogu. </t>
  </si>
  <si>
    <t>900+78</t>
  </si>
  <si>
    <t>131201101</t>
  </si>
  <si>
    <t>Hloubení nezapažených jam a zářezů s urovnáním dna do předepsaného profilu a spádu v hornině tř. 3 do 100 m3</t>
  </si>
  <si>
    <t>-1546143098</t>
  </si>
  <si>
    <t xml:space="preserve">Poznámka k souboru cen:_x000D_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</si>
  <si>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65*(0,3*0,3*0,8)</t>
  </si>
  <si>
    <t>132201101</t>
  </si>
  <si>
    <t>Hloubení zapažených i nezapažených rýh šířky do 600 mm s urovnáním dna do předepsaného profilu a spádu v hornině tř. 3 do 100 m3</t>
  </si>
  <si>
    <t>-1182555655</t>
  </si>
  <si>
    <t xml:space="preserve">Poznámka k souboru cen:_x000D_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</si>
  <si>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3,5*0,4*0,8</t>
  </si>
  <si>
    <t>390767073</t>
  </si>
  <si>
    <t>(0,5*900)+4,68+1,12</t>
  </si>
  <si>
    <t>162201301</t>
  </si>
  <si>
    <t>Vodorovné přemístění lesní hrabanky bez naložení, avšak se složením, na vzdálenost přes 20 do 50 m</t>
  </si>
  <si>
    <t>834837113</t>
  </si>
  <si>
    <t xml:space="preserve">Poznámka k souboru cen:_x000D_
1. Ceny jsou určeny pro přemístění lesní hrabanky po odstranění křovin, stromů a pařezů. 2. Ceny nelze použít pro přemístění lesní hrabanky z místa nakládání nebo na místo uložení nepřístupné obvyklým dopravním prostředkem. 3. V ceně jsou započteny i náklady na přirážky na jízdu v terénu ve výkopišti nebo na násypišti. 4. Množství měrných jednotek lesní hrabanky se určí v m2 odstraňované plochy. </t>
  </si>
  <si>
    <t>162201401</t>
  </si>
  <si>
    <t>Vodorovné přemístění větví, kmenů nebo pařezů s naložením, složením a dopravou do 1000 m větví stromů listnatých, průměru kmene přes 100 do 300 mm</t>
  </si>
  <si>
    <t>-76930420</t>
  </si>
  <si>
    <t xml:space="preserve">Poznámka k souboru cen:_x000D_
1. Průměr kmene i pařezu se měří v místě řezu. 2. Měrná jednotka je 1 strom. </t>
  </si>
  <si>
    <t>162201411</t>
  </si>
  <si>
    <t>Vodorovné přemístění větví, kmenů nebo pařezů s naložením, složením a dopravou do 1000 m kmenů stromů listnatých, průměru přes 100 do 300 mm</t>
  </si>
  <si>
    <t>1302239099</t>
  </si>
  <si>
    <t>162301101</t>
  </si>
  <si>
    <t>Vodorovné přemístění výkopku nebo sypaniny po suchu na obvyklém dopravním prostředku, bez naložení výkopku, avšak se složením bez rozhrnutí z horniny tř. 1 až 4 na vzdálenost přes 50 do 500 m</t>
  </si>
  <si>
    <t>-519184896</t>
  </si>
  <si>
    <t>656+160+30+4</t>
  </si>
  <si>
    <t>162301501</t>
  </si>
  <si>
    <t>Vodorovné přemístění smýcených křovin do průměru kmene 100 mm na vzdálenost do 5 000 m</t>
  </si>
  <si>
    <t>291843686</t>
  </si>
  <si>
    <t xml:space="preserve">Poznámka k souboru cen:_x000D_
1. Ceny nelze použít pro přemístění křovin do 50 m; toto přemístění je započteno v cenách souboru cen 111 20-11 Odstranění křovin a stromů s odstraněním kořenů této části a 111 20-32 Odstranění křovin a stromů s ponecháním kořenů části A 03 Zemní práce pro objekty oborů 831 až 833. 2. V cenách jsou započteny i náklady na složení křovin z dopravního prostředku do hromad na vykázaném místě. </t>
  </si>
  <si>
    <t>162601102</t>
  </si>
  <si>
    <t>Vodorovné přemístění výkopku nebo sypaniny po suchu na obvyklém dopravním prostředku, bez naložení výkopku, avšak se složením bez rozhrnutí z horniny tř. 1 až 4 na vzdálenost přes 4 000 do 5 000 m</t>
  </si>
  <si>
    <t>-1578215154</t>
  </si>
  <si>
    <t>181,8+78</t>
  </si>
  <si>
    <t>167101102</t>
  </si>
  <si>
    <t>Nakládání, skládání a překládání neulehlého výkopku nebo sypaniny nakládání, množství přes 100 m3, z hornin tř. 1 až 4</t>
  </si>
  <si>
    <t>1955789210</t>
  </si>
  <si>
    <t xml:space="preserve">Poznámka k souboru cen:_x000D_
1. Ceny -1101, -1151, -1102, -1152, -1103, -1153, jsou určeny pro nakládání, skládání a překládání na obvyklý nebo z obvyklého dopravního prostředku. Pro nakládání z lodi nebo na loď jsou určeny ceny -1105 a -1155. 2. Ceny -1105 a -1155 jsou určeny pro nakládání, překládání a vykládání na vzdálenost a) do 20 m vodorovně; vodorovná vzdálenost se měří od těžnice lodi k těžnici druhé lodi, nebo k těžišti hromady na břehu nebo k těžišti dopravního prostředku na suchu, b) do 4 m svisle; svislá vzdálenost se měří od pracovní hladiny vody k úrovni srovna- ného terénu v místě hromady nebo v místě dopravní plochy pro dopravní prostředek na suchu. Uvedenou svislou vzdálenost 4 m lze zvětšit, a to nejvýše do 6 m, jestliže je vodorovná vzdálenost uvedená v bodu a) kratší než 20 m nejméně o trojnásobek zvětšení výšky přes 4 m. 3. Množství měrných jednotek se určí v rostlém stavu horniny. </t>
  </si>
  <si>
    <t>171101141R</t>
  </si>
  <si>
    <t>Uložení sypaniny z jakýchkoliv hornin do násypu zhutněných</t>
  </si>
  <si>
    <t>-33317326</t>
  </si>
  <si>
    <t>171101145R</t>
  </si>
  <si>
    <t>Uložení sypaniny z jakýchkoliv hornin do do zemních valů nebo hrázek zhutněných</t>
  </si>
  <si>
    <t>2018923652</t>
  </si>
  <si>
    <t>659147668</t>
  </si>
  <si>
    <t>1821978646</t>
  </si>
  <si>
    <t>181,8*1,8 'Přepočtené koeficientem množství</t>
  </si>
  <si>
    <t>171101300R</t>
  </si>
  <si>
    <t>Poplatek za získání ornice</t>
  </si>
  <si>
    <t>1835769015</t>
  </si>
  <si>
    <t>583159768</t>
  </si>
  <si>
    <t>174201201</t>
  </si>
  <si>
    <t>Zásyp jam po pařezech výkopkem z horniny získané při dobývání pařezů s hrubým urovnáním povrchu zasypávky průměru pařezu přes 100 do 300 mm</t>
  </si>
  <si>
    <t>-697290018</t>
  </si>
  <si>
    <t xml:space="preserve">Poznámka k souboru cen:_x000D_
1. Zásyp jam po pařezech průměru přes 100 do 300 mm se neoceňuje v případě, že se současně provádí sejmutí ornice. 2. Nestačí-li pro zasypání jámy po pařezu výkopek získaný při dobývání pařezu a je-li projektem předepsáno, oceňuje se se doplnění jámy do úrovně okolního terénu cenou 174 10-1101 Zásyp sypaninou jam, šachet, rýh nebo kolem objektů. 3. Průměr pařezu se měří v místě řezu. </t>
  </si>
  <si>
    <t>175101201</t>
  </si>
  <si>
    <t>Obsypání objektů nad přilehlým původním terénem sypaninou z vhodných hornin 1 až 4 nebo materiálem uloženým ve vzdálenosti do 3 m od vnějšího kraje objektu pro jakoukoliv míru zhutnění bez prohození sypaniny</t>
  </si>
  <si>
    <t>149249976</t>
  </si>
  <si>
    <t xml:space="preserve">Poznámka k souboru cen:_x000D_
1. Ceny jsou určeny pro objem obsypu do vzdálenosti 3 m od přilehlého líce objektu nad přilehlým původním terénem. Zásyp pod tímto terénem se oceňuje jako zásyp okolo objektu cenami 174 10-1101, 174 10-1103 nebo 174 20-1101 a 174 20-1103; zbývající obsyp se ocení příslušnými cenami souboru cen 171 . 0-11 Uložení sypaniny do násypů. 2. Ceny platí i pro sypání ochranných valů nebo těch jejich částí, jejichž šířka je v koruně menší než 3 m. Uložení výkopku (sypaniny) do zmíněných valů nebo jejich částí, jejichž šířka v koruně je 3 m a více, se oceňuje cenou 171 20-1101 Uložení sypaniny do nezhutněných násypů. 3. Ceny nelze použít pro obsyp potrubí; tento se oceňuje cenami 175 11-11 Obsyp potrubí ručně, nebo 175 15-11 Obsypání potrubí strojně. 4. V cenách nejsou započteny náklady na: a) svahování obsypu; toto se oceňuje cenami souboru cen 182 . 0-11 Svahování, b) humusování obsypu; toto se oceňuje cenami souboru cen 18 . 30-11 Rozprostření a urovnání ornice, c) osetí obsypu; toto se oceňuje příslušnými cenami souborů cen části A Zřízení konstrukcí katalogu 823-2 Rekultivace. 5. Vzdáleností do 3 m uvedenou v popisu souboru cen se rozumí nejkratší vzdálenost těžiště hromady nebo dočasné skládky, z níž se sypanina odebírá, od vnějšího okraje objektu. Použije-li se pro obsyp objektů sypaniny ze zeminy, kterou je nutno přemisťovat ze vzdálenosti přes 30 m od vnějšího okraje objektu a rozpojovat, oceňuje se toto a) přemístění sypaniny cenami souboru cen 162 . 0-1 . Vodorovné přemístění výkopku, b) rozpojení dle čl. 3172 Všeobecných podmínek katalogu přičemž se vzdálenost 3 m od celkové vzdálenosti neodečítá. 6. Míru zhutnění předepisuje projekt. 7. V cenách nejsou zahrnuty náklady na nakupovanou sypaninu. Tato se oceňuje ve specifikaci. </t>
  </si>
  <si>
    <t>175101209</t>
  </si>
  <si>
    <t>Obsypání objektů nad přilehlým původním terénem sypaninou z vhodných hornin 1 až 4 nebo materiálem uloženým ve vzdálenosti do 3 m od vnějšího kraje objektu pro jakoukoliv míru zhutnění Příplatek k ceně za prohození sypaniny</t>
  </si>
  <si>
    <t>-1358223333</t>
  </si>
  <si>
    <t>1196509946</t>
  </si>
  <si>
    <t>536932921</t>
  </si>
  <si>
    <t>181411132</t>
  </si>
  <si>
    <t>Založení trávníku na půdě předem připravené plochy do 1000 m2 výsevem včetně utažení parkového na svahu přes 1:5 do 1:2</t>
  </si>
  <si>
    <t>-901276203</t>
  </si>
  <si>
    <t>005724100</t>
  </si>
  <si>
    <t>osivo směs travní parková</t>
  </si>
  <si>
    <t>393836876</t>
  </si>
  <si>
    <t>0,015*(610+270)</t>
  </si>
  <si>
    <t>181951102</t>
  </si>
  <si>
    <t>Úprava pláně vyrovnáním výškových rozdílů v hornině tř. 1 až 4 se zhutněním</t>
  </si>
  <si>
    <t>-1572395041</t>
  </si>
  <si>
    <t xml:space="preserve">Poznámka k souboru cen:_x000D_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</si>
  <si>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Poznámka k položce:
- úprava pláně pod komunikaci</t>
  </si>
  <si>
    <t>182201101</t>
  </si>
  <si>
    <t>Svahování trvalých svahů do projektovaných profilů s potřebným přemístěním výkopku při svahování násypů v jakékoliv hornině</t>
  </si>
  <si>
    <t>1317061031</t>
  </si>
  <si>
    <t xml:space="preserve">Poznámka k souboru cen:_x000D_
1. Ceny jsou určeny pro svahování všech nově zřizovaných ploch výkopů nebo násypů ve sklonu přes 1 : 5 a pro úpravu lavic (berem) šířky do 3 m přerušujících svahy, pod jakékoliv zpevnění ploch, pod humusování, drnování apod., pro úpravy dna a stěn silničních a železničních příkopů a pro úpravy dna šířky do 1 m melioračních kanálů a vodotečí. 2. Ceny nelze použít pro urovnání stěn příkopů při čištění; toto urovnání se oceňuje cenami souboru cen 938 90-2 . čištění příkopů komunikací v suchu nebo ve vodě A02 Zemní práce pro objekty oborů 821 až 828. 3. Úprava ploch vodorovných nebo ve sklonu do 1 : 5 s výjimkou ustanovení v poznámce č. 1 se oceňuje cenami souboru cen 181 *0-11 Úprava pláně vyrovnáním výškových rozdílů. </t>
  </si>
  <si>
    <t>182301122</t>
  </si>
  <si>
    <t>Rozprostření a urovnání ornice ve svahu sklonu přes 1:5 při souvislé ploše do 500 m2, tl. vrstvy přes 100 do 150 mm</t>
  </si>
  <si>
    <t>186222162</t>
  </si>
  <si>
    <t xml:space="preserve">Poznámka k souboru cen:_x000D_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</si>
  <si>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Zakládání</t>
  </si>
  <si>
    <t>274321211</t>
  </si>
  <si>
    <t>Základy z betonu železového (bez výztuže) pasy z betonu bez zvýšených nároků na prostředí tř. C 12/15</t>
  </si>
  <si>
    <t>1130946656</t>
  </si>
  <si>
    <t xml:space="preserve">Poznámka k souboru cen:_x000D_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t>
  </si>
  <si>
    <t>Poznámka k položce:
- ŽB práh pod vrata a branku</t>
  </si>
  <si>
    <t>274351215</t>
  </si>
  <si>
    <t>Bednění základových stěn pasů svislé nebo šikmé (odkloněné), půdorysně přímé nebo zalomené ve volných nebo zapažených jámách, rýhách, šachtách, včetně případných vzpěr zřízení</t>
  </si>
  <si>
    <t>2113855946</t>
  </si>
  <si>
    <t>2*(4,0+0,36)*0,8</t>
  </si>
  <si>
    <t>274351216</t>
  </si>
  <si>
    <t>Bednění základových stěn pasů svislé nebo šikmé (odkloněné), půdorysně přímé nebo zalomené ve volných nebo zapažených jámách, rýhách, šachtách, včetně případných vzpěr odstranění</t>
  </si>
  <si>
    <t>1109020399</t>
  </si>
  <si>
    <t>274362021</t>
  </si>
  <si>
    <t>Výztuž základů pasů ze svařovaných sítí z drátů typu KARI</t>
  </si>
  <si>
    <t>-2048842069</t>
  </si>
  <si>
    <t xml:space="preserve">Poznámka k souboru cen:_x000D_
1. Ceny platí pro desky rovné, s náběhy, hřibové nebo upnuté do žeber včetně výztuže těchto žeber. </t>
  </si>
  <si>
    <t>0,00526*(2*(4*0,36)+2*(4+0,36)*0,8)</t>
  </si>
  <si>
    <t>Svislé a kompletní konstrukce</t>
  </si>
  <si>
    <t>338171113</t>
  </si>
  <si>
    <t>Osazování sloupků a vzpěr plotových ocelových trubkových nebo profilovaných výšky do 2,00 m se zabetonováním (tř. C 25/30) do 0,08 m3 do připravených jamek</t>
  </si>
  <si>
    <t>938744963</t>
  </si>
  <si>
    <t xml:space="preserve">Poznámka k souboru cen:_x000D_
1. Ceny lze použít i pro zalití (zabetonování) vzpěr rohových sloupků. 2. V cenách nejsou započteny náklady na sloupky a vzpěry. Jejich dodání se oceňuje ve specifikaci. 3. Výškou sloupku se rozumí jeho délka před osazením. 4. Montáž pletiva se oceňuje cenami souboru cen 348 17 Osazení oplocení. 5. V cenách osazování do zemního vrutu je započten i štěrk fixující sloupek. </t>
  </si>
  <si>
    <t>338171123</t>
  </si>
  <si>
    <t>Osazování sloupků a vzpěr plotových ocelových trubkových nebo profilovaných výšky do 2,60 m se zabetonováním (tř. C 25/30) do 0,08 m3 do připravených jamek</t>
  </si>
  <si>
    <t>-742407047</t>
  </si>
  <si>
    <t>140110280</t>
  </si>
  <si>
    <t>trubka ocelová bezešvá hladká jakost 11 353, 51 x 5,0 mm</t>
  </si>
  <si>
    <t>-1302261148</t>
  </si>
  <si>
    <t>140111040</t>
  </si>
  <si>
    <t>trubka ocelová bezešvá hladká jakost 11 353, 194 x 6,3 mm</t>
  </si>
  <si>
    <t>-668949857</t>
  </si>
  <si>
    <t>348401220</t>
  </si>
  <si>
    <t>Osazení oplocení ze strojového pletiva bez napínacích drátů do 15 st. sklonu svahu, výšky do 1,6 m</t>
  </si>
  <si>
    <t>1474768173</t>
  </si>
  <si>
    <t xml:space="preserve">Poznámka k souboru cen:_x000D_
1. V cenách nejsou započteny náklady na dodávku pletiva a drátů, tyto se oceňují ve specifikaci. </t>
  </si>
  <si>
    <t>313275020</t>
  </si>
  <si>
    <t>pletivo drátěné plastifikované se čtvercovými oky 50 mm/2,2 mm, 150 cm</t>
  </si>
  <si>
    <t>1399689799</t>
  </si>
  <si>
    <t>348401310</t>
  </si>
  <si>
    <t>Osazení oplocení ze strojového pletiva rozvinutí, uchycení a napnutí drátu do 15 st. sklonu svahu ostnatého, výšky do 2,0 m</t>
  </si>
  <si>
    <t>-1722383240</t>
  </si>
  <si>
    <t>314782010</t>
  </si>
  <si>
    <t>drát ostnatý D 2 mm 1 svitek 100 m</t>
  </si>
  <si>
    <t>75182723</t>
  </si>
  <si>
    <t>Poznámka k položce:
Hmotnost 7kg/100m. Drát ostnatý 1,8/2,0mm Zn - 100m</t>
  </si>
  <si>
    <t>348401350</t>
  </si>
  <si>
    <t>Osazení oplocení ze strojového pletiva rozvinutí, uchycení a napnutí drátu do 15 st. sklonu svahu napínacího</t>
  </si>
  <si>
    <t>-29458269</t>
  </si>
  <si>
    <t>3*117</t>
  </si>
  <si>
    <t>156191000</t>
  </si>
  <si>
    <t>drát poplastovaný kruhový napínací 2,5/3,5 mm bal. 78 m</t>
  </si>
  <si>
    <t>57360087</t>
  </si>
  <si>
    <t>348401360</t>
  </si>
  <si>
    <t>Osazení oplocení ze strojového pletiva rozvinutí, uchycení a napnutí drátu do 15 st. sklonu svahu přiháčkování pletiva k napínacímu drátu</t>
  </si>
  <si>
    <t>-724274635</t>
  </si>
  <si>
    <t>1406326545</t>
  </si>
  <si>
    <t>465513328</t>
  </si>
  <si>
    <t>Dlažba z lomového kamene lomařsky upraveného vodorovná nebo ve sklonu na cementovou maltu ze 400 kg cementu na m3 malty, s vyspárováním cementovou maltou MCs tl. 300 mm</t>
  </si>
  <si>
    <t>-1932541703</t>
  </si>
  <si>
    <t xml:space="preserve">Poznámka k souboru cen:_x000D_
1. Ceny -1228 až -1428 lze použít i pro zřízení dlažby ve vodě při sloupci vodního polštáře do 100 mm. 2. V cenách jsou započteny i náklady na: a) napojení nové dlažby na dlažbu dosavadní, b) zřízení dlažby na plochách kuželových, c) zhotovení dlažby u schodů. 3. V cenách nejsou započteny náklady na podkladní betonovou vrstvu, tato vrstva se oceňuje cenami souboru cen 451 31-51 Podkladní a výplňové vrstvy z betonu prostého. </t>
  </si>
  <si>
    <t>583807180</t>
  </si>
  <si>
    <t>kámen lomový neupravený třída I záhozový nad 200kg pískovec</t>
  </si>
  <si>
    <t>27391775</t>
  </si>
  <si>
    <t>1,7*(8,5*0,4)</t>
  </si>
  <si>
    <t>R-4303210</t>
  </si>
  <si>
    <t>Schodišťová konstrukce vč. bočních zídek ze ŽB tř. C 16/20 + bednění</t>
  </si>
  <si>
    <t>1811227442</t>
  </si>
  <si>
    <t>Komunikace</t>
  </si>
  <si>
    <t>564261111</t>
  </si>
  <si>
    <t>Podklad nebo podsyp ze štěrkopísku ŠP s rozprostřením, vlhčením a zhutněním, po zhutnění tl. 200 mm</t>
  </si>
  <si>
    <t>1335573922</t>
  </si>
  <si>
    <t>564871111</t>
  </si>
  <si>
    <t>Podklad ze štěrkodrti ŠD s rozprostřením a zhutněním, po zhutnění tl. 250 mm</t>
  </si>
  <si>
    <t>2080904600</t>
  </si>
  <si>
    <t>564911410R</t>
  </si>
  <si>
    <t>Rozprostření krytu z asfaltového recyklátu tl.50 mm</t>
  </si>
  <si>
    <t>1178024172</t>
  </si>
  <si>
    <t>596211110</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</si>
  <si>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</si>
  <si>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-2137620262</t>
  </si>
  <si>
    <t xml:space="preserve">Poznámka k souboru cen:_x000D_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</si>
  <si>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592450070</t>
  </si>
  <si>
    <t>dlažba zámková profilová pro komunikace 20x16,5x8 cm přírodní</t>
  </si>
  <si>
    <t>-80881724</t>
  </si>
  <si>
    <t>1,05*12</t>
  </si>
  <si>
    <t>596811220</t>
  </si>
  <si>
    <t>Kladení dlažby z betonových nebo kameninových dlaždic komunikací pro pěší s vyplněním spár a se smetením přebytečného materiálu na vzdálenost do 3 m s ložem z kameniva těženého tl. do 30 mm velikosti dlaždic přes 0,09 m2 do 0,25 m2, pro plochy do 50 m2</t>
  </si>
  <si>
    <t>-1265631249</t>
  </si>
  <si>
    <t xml:space="preserve">Poznámka k souboru cen:_x000D_
1. V cenách jsou započteny i náklady na dodání hmot pro lože a na dodání materiálu pro výplň spár. 2. V cenách nejsou započteny náklady na dodání dlaždic, které se oceňují ve specifikaci; ztratné lze dohodnout u plochy a) do 100 m2 ve výši 3 %, b) přes 100 do 300 m2 ve výši 2 %, c) přes 300 m2 ve výši 1 %. 3. Část lože přesahující tloušťku 30 mm se oceňuje cenami souboru cen 451 . . -9 . Příplatek za každých dalších 10 mm tloušťky podkladu nebo lože. </t>
  </si>
  <si>
    <t>592456800R</t>
  </si>
  <si>
    <t>dlažba betonová hladká 60x40x5 cm šedá</t>
  </si>
  <si>
    <t>1658969010</t>
  </si>
  <si>
    <t>1,03*47,6</t>
  </si>
  <si>
    <t>R-8716210</t>
  </si>
  <si>
    <t>Vodojem 2x 40 m3 + armaturní komora ze sklolaminátu - dodávka a montáž v otevřeném výkopu, doprava</t>
  </si>
  <si>
    <t>30057703</t>
  </si>
  <si>
    <t>916331111</t>
  </si>
  <si>
    <t>Osazení zahradního obrubníku betonového s ložem tl. od 50 do 100 mm z betonu prostého tř. C 12/15 bez boční opěry</t>
  </si>
  <si>
    <t>-436070048</t>
  </si>
  <si>
    <t xml:space="preserve">Poznámka k souboru cen:_x000D_
1. V cenách jsou započteny i náklady na zalití a zatření spár cementovou maltou. 2. V cenách nejsou započteny náklady na dodání obrubníků; tyto se oceňují ve specifikaci. 3. Část lože přesahující tloušťku 100 mm lze ocenit cenou 916 99-1121 Lože pod obrubníky, krajníky nebo obruby z dlažebních kostek, katalogu 822-1. </t>
  </si>
  <si>
    <t>592172110</t>
  </si>
  <si>
    <t>obrubník betonový zahradní betonový hladký šedý 100 x 5 x 25 cm</t>
  </si>
  <si>
    <t>1821800545</t>
  </si>
  <si>
    <t>998142251</t>
  </si>
  <si>
    <t>Přesun hmot pro nádrže, jímky, zásobníky a jámy pozemní mimo zemědělství se svislou nosnou konstrukcí monolitickou betonovou tyčovou nebo plošnou vodorovná dopravní vzdálenost do 50 m výšky do 25 m</t>
  </si>
  <si>
    <t>-289106189</t>
  </si>
  <si>
    <t xml:space="preserve">Poznámka k souboru cen:_x000D_
1. Přesun hmot pro sila a zásobníky prováděné do posuvného bednění se oceňuje cenami části A 03 tohoto ceníku. </t>
  </si>
  <si>
    <t>767</t>
  </si>
  <si>
    <t>Konstrukce zámečnické</t>
  </si>
  <si>
    <t>pc.30101</t>
  </si>
  <si>
    <t>Ocelová vrata 2350 x 1700 mm - dodávka a montáž včetně kování a nátěru</t>
  </si>
  <si>
    <t>komplet</t>
  </si>
  <si>
    <t>1713817209</t>
  </si>
  <si>
    <t>pc.30202</t>
  </si>
  <si>
    <t>Ocelová branka 860 x 1700 mm - dodávka a montáž včetně kování a nátěru</t>
  </si>
  <si>
    <t>902405451</t>
  </si>
  <si>
    <t>998767101</t>
  </si>
  <si>
    <t>1173248815</t>
  </si>
  <si>
    <t>783</t>
  </si>
  <si>
    <t>Dokončovací práce - nátěry</t>
  </si>
  <si>
    <t>783601711</t>
  </si>
  <si>
    <t>Příprava podkladu armatur a kovových potrubí před provedením nátěru potrubí do DN 50 mm odrezivěním, odrezovačem bezoplachovým</t>
  </si>
  <si>
    <t>1388275608</t>
  </si>
  <si>
    <t>141,0 "trubky D 51mm pro sloupky oplocení</t>
  </si>
  <si>
    <t>783601715</t>
  </si>
  <si>
    <t>Příprava podkladu armatur a kovových potrubí před provedením nátěru potrubí do DN 50 mm odmaštěním, odmašťovačem ředidlovým</t>
  </si>
  <si>
    <t>-792344422</t>
  </si>
  <si>
    <t>783601773</t>
  </si>
  <si>
    <t>Příprava podkladu armatur a kovových potrubí před provedením nátěru potrubí přes DN 150 do DN 200 mm odrezivěním, odrezovačem bezoplachovým</t>
  </si>
  <si>
    <t>1507648928</t>
  </si>
  <si>
    <t>8,0 "trubky D 194 mm pro sloupky oplocení</t>
  </si>
  <si>
    <t>783601777</t>
  </si>
  <si>
    <t>Příprava podkladu armatur a kovových potrubí před provedením nátěru potrubí přes DN 150 do DN 200 mm odmaštěním, odmašťovačem ředidlovým</t>
  </si>
  <si>
    <t>1711967723</t>
  </si>
  <si>
    <t>783614551</t>
  </si>
  <si>
    <t>Základní nátěr armatur a kovových potrubí jednonásobný potrubí do DN 50 mm syntetický</t>
  </si>
  <si>
    <t>-737505516</t>
  </si>
  <si>
    <t>783614571</t>
  </si>
  <si>
    <t>Základní nátěr armatur a kovových potrubí jednonásobný potrubí přes DN 100 do DN 150 mm syntetický</t>
  </si>
  <si>
    <t>-1074402088</t>
  </si>
  <si>
    <t>783614651</t>
  </si>
  <si>
    <t>Základní antikorozní nátěr armatur a kovových potrubí jednonásobný potrubí do DN 50 mm syntetický standardní</t>
  </si>
  <si>
    <t>33297563</t>
  </si>
  <si>
    <t>783614681</t>
  </si>
  <si>
    <t>Základní antikorozní nátěr armatur a kovových potrubí jednonásobný potrubí přes DN 150 do DN 200 mm syntetický standardní</t>
  </si>
  <si>
    <t>-1344610840</t>
  </si>
  <si>
    <t>783617611</t>
  </si>
  <si>
    <t>Krycí nátěr (email) armatur a kovových potrubí potrubí do DN 50 mm dvojnásobný syntetický standardní</t>
  </si>
  <si>
    <t>82674836</t>
  </si>
  <si>
    <t>783617671</t>
  </si>
  <si>
    <t>Krycí nátěr (email) armatur a kovových potrubí potrubí přes DN 150 do DN 200 mm dvojnásobný syntetický standardní</t>
  </si>
  <si>
    <t>1683791211</t>
  </si>
  <si>
    <t>IO05 - IO 05 - Přepad z vodojemu</t>
  </si>
  <si>
    <t>1001626111</t>
  </si>
  <si>
    <t>0,15*((53*1,2)+(2,2*2,2)+(8*6))</t>
  </si>
  <si>
    <t>131201102</t>
  </si>
  <si>
    <t>Hloubení nezapažených jam a zářezů s urovnáním dna do předepsaného profilu a spádu v hornině tř. 3 přes 100 do 1 000 m3</t>
  </si>
  <si>
    <t>1201380302</t>
  </si>
  <si>
    <t>(2,2*2,2*4,03)+(8*6*4,03)</t>
  </si>
  <si>
    <t>132201202</t>
  </si>
  <si>
    <t>659303287</t>
  </si>
  <si>
    <t>32*1,2*1,55</t>
  </si>
  <si>
    <t>15*1,2*3,25</t>
  </si>
  <si>
    <t>6*1,2*4,15</t>
  </si>
  <si>
    <t>433071532</t>
  </si>
  <si>
    <t>2*32*1,7</t>
  </si>
  <si>
    <t>151101102</t>
  </si>
  <si>
    <t>Zřízení pažení a rozepření stěn rýh pro podzemní vedení pro všechny šířky rýhy příložné pro jakoukoliv mezerovitost, hloubky do 4 m</t>
  </si>
  <si>
    <t>-221868053</t>
  </si>
  <si>
    <t>2*15*3,4</t>
  </si>
  <si>
    <t>151101103</t>
  </si>
  <si>
    <t>Zřízení pažení a rozepření stěn rýh pro podzemní vedení pro všechny šířky rýhy příložné pro jakoukoliv mezerovitost, hloubky do 8 m</t>
  </si>
  <si>
    <t>108290874</t>
  </si>
  <si>
    <t>2*6*4,3</t>
  </si>
  <si>
    <t>1475648407</t>
  </si>
  <si>
    <t>151101112</t>
  </si>
  <si>
    <t>Odstranění pažení a rozepření stěn rýh pro podzemní vedení s uložením materiálu na vzdálenost do 3 m od kraje výkopu příložné, hloubky přes 2 do 4 m</t>
  </si>
  <si>
    <t>1432373102</t>
  </si>
  <si>
    <t>151101113</t>
  </si>
  <si>
    <t>Odstranění pažení a rozepření stěn rýh pro podzemní vedení s uložením materiálu na vzdálenost do 3 m od kraje výkopu příložné, hloubky přes 4 do 8 m</t>
  </si>
  <si>
    <t>206260185</t>
  </si>
  <si>
    <t>-252316332</t>
  </si>
  <si>
    <t>-1946035816</t>
  </si>
  <si>
    <t>161101103</t>
  </si>
  <si>
    <t>Svislé přemístění výkopku bez naložení do dopravní nádoby avšak s vyprázdněním dopravní nádoby na hromadu nebo do dopravního prostředku z horniny tř. 1 až 4, při hloubce výkopu přes 4 do 6 m</t>
  </si>
  <si>
    <t>-840404034</t>
  </si>
  <si>
    <t>29,88+(0,24*212,945)</t>
  </si>
  <si>
    <t>890241405</t>
  </si>
  <si>
    <t>110781096</t>
  </si>
  <si>
    <t>141437274</t>
  </si>
  <si>
    <t>187,4*1,8 'Přepočtené koeficientem množství</t>
  </si>
  <si>
    <t>-2087733884</t>
  </si>
  <si>
    <t>(212,945+147,9)-187,4</t>
  </si>
  <si>
    <t>-914652840</t>
  </si>
  <si>
    <t>-697376361</t>
  </si>
  <si>
    <t>30,13*2 'Přepočtené koeficientem množství</t>
  </si>
  <si>
    <t>1913193223</t>
  </si>
  <si>
    <t>(6*8*2,3)-47,52</t>
  </si>
  <si>
    <t>583336740</t>
  </si>
  <si>
    <t>kamenivo těžené hrubé frakce 16-32</t>
  </si>
  <si>
    <t>811549676</t>
  </si>
  <si>
    <t>1,4 "rozdělovací šachta</t>
  </si>
  <si>
    <t>62,880 "obsyp vsakovacích bloků</t>
  </si>
  <si>
    <t>64,28*1,9 'Přepočtené koeficientem množství</t>
  </si>
  <si>
    <t>-231582057</t>
  </si>
  <si>
    <t>1277591312</t>
  </si>
  <si>
    <t>0,025*116,440</t>
  </si>
  <si>
    <t>1482837791</t>
  </si>
  <si>
    <t>(53*1,2)+(2,2*2,2)+(8*6)</t>
  </si>
  <si>
    <t>451541111</t>
  </si>
  <si>
    <t>Lože pod potrubí, stoky a drobné objekty v otevřeném výkopu ze štěrkodrtě 0-63 mm</t>
  </si>
  <si>
    <t>57384308</t>
  </si>
  <si>
    <t>8*6*0,55</t>
  </si>
  <si>
    <t>1438192158</t>
  </si>
  <si>
    <t>(53*1,2*0,1)+(8*6*0,15)</t>
  </si>
  <si>
    <t>452112111</t>
  </si>
  <si>
    <t>Osazení betonových dílců prstenců nebo rámů pod poklopy a mříže, výšky do 100 mm</t>
  </si>
  <si>
    <t>-1524735508</t>
  </si>
  <si>
    <t xml:space="preserve">Poznámka k souboru cen:_x000D_
1. V cenách nejsou započteny náklady na dodávku betonových výrobků; tyto se oceňují ve specifikaci. </t>
  </si>
  <si>
    <t>592243230</t>
  </si>
  <si>
    <t>prstenec šachetní betonový vyrovnávací 62,5x12x10 cm</t>
  </si>
  <si>
    <t>-1842334988</t>
  </si>
  <si>
    <t>871353121</t>
  </si>
  <si>
    <t>Montáž kanalizačního potrubí z plastů z tvrdého PVC těsněných gumovým kroužkem v otevřeném výkopu ve sklonu do 20 % DN 200</t>
  </si>
  <si>
    <t>-79526545</t>
  </si>
  <si>
    <t xml:space="preserve">Poznámka k souboru cen:_x000D_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</si>
  <si>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53+14</t>
  </si>
  <si>
    <t>286113200</t>
  </si>
  <si>
    <t>trubka kanalizační plastová KG - DN 200x5000 mm SN4</t>
  </si>
  <si>
    <t>-851468093</t>
  </si>
  <si>
    <t>1,093*67/5</t>
  </si>
  <si>
    <t>877355211</t>
  </si>
  <si>
    <t>Montáž tvarovek na kanalizačním potrubí z trub z plastu z tvrdého PVC [systém KG] nebo z polypropylenu [systém KG 2000] v otevřeném výkopu jednoosých DN 200</t>
  </si>
  <si>
    <t>1499612044</t>
  </si>
  <si>
    <t xml:space="preserve">Poznámka k souboru cen:_x000D_
1. V cenách nejsou započteny náklady na dodání tvarovek. Tvarovky se oceňují ve ve specifikaci. </t>
  </si>
  <si>
    <t>286113640</t>
  </si>
  <si>
    <t>koleno kanalizace plastové KG 200x15°</t>
  </si>
  <si>
    <t>1446133613</t>
  </si>
  <si>
    <t>286113660</t>
  </si>
  <si>
    <t>koleno kanalizace plastové KG 200x45°</t>
  </si>
  <si>
    <t>-721952715</t>
  </si>
  <si>
    <t>286113670</t>
  </si>
  <si>
    <t>koleno kanalizace plastové KG 200x67°</t>
  </si>
  <si>
    <t>-1073217051</t>
  </si>
  <si>
    <t>286113680</t>
  </si>
  <si>
    <t>koleno kanalizace plastové KG 200x87°</t>
  </si>
  <si>
    <t>-316564029</t>
  </si>
  <si>
    <t>-1214727801</t>
  </si>
  <si>
    <t>892221111R</t>
  </si>
  <si>
    <t>Zkouška těsnosti kanalizačního potrubí</t>
  </si>
  <si>
    <t>940352418</t>
  </si>
  <si>
    <t>899103111</t>
  </si>
  <si>
    <t>Osazení poklopů litinových a ocelových včetně rámů hmotnosti jednotlivě přes 100 do 150 kg</t>
  </si>
  <si>
    <t>-112472526</t>
  </si>
  <si>
    <t>715125057</t>
  </si>
  <si>
    <t>R-894190</t>
  </si>
  <si>
    <t>Zřízení rozdělovací šachty z betonových dílců</t>
  </si>
  <si>
    <t>-2139527303</t>
  </si>
  <si>
    <t>pc.850110</t>
  </si>
  <si>
    <t>prefabrikovaná nádrž DN 1000 mm bez dna vč. prodloužení a zákrytové desky</t>
  </si>
  <si>
    <t>-570533401</t>
  </si>
  <si>
    <t>693111460</t>
  </si>
  <si>
    <t>geotextilie netkaná PP 300 g/m2 do š 8,8 m</t>
  </si>
  <si>
    <t>623342740</t>
  </si>
  <si>
    <t>R-8999035</t>
  </si>
  <si>
    <t>960118994</t>
  </si>
  <si>
    <t>R-899100</t>
  </si>
  <si>
    <t xml:space="preserve">Zřízení vsakovací galerie </t>
  </si>
  <si>
    <t>-321362803</t>
  </si>
  <si>
    <t>pc.8021111</t>
  </si>
  <si>
    <t>vsakovací bloky RAUSIKO typ 12.6 - celkem 36 ks</t>
  </si>
  <si>
    <t>1254209521</t>
  </si>
  <si>
    <t>(1,2*0,66*0,8)*15</t>
  </si>
  <si>
    <t>pc.8021121</t>
  </si>
  <si>
    <t>vsakovací bloky RAUSIKO typ 12.6 LIGHT - celkem 72 ks</t>
  </si>
  <si>
    <t>-19059442</t>
  </si>
  <si>
    <t>(1,2*0,66*0,8)*60</t>
  </si>
  <si>
    <t>pc.80202</t>
  </si>
  <si>
    <t>potrubí a tvarovky KG na propojení bloků, odvětrávací potrubí</t>
  </si>
  <si>
    <t>kompl</t>
  </si>
  <si>
    <t>-1119809721</t>
  </si>
  <si>
    <t>pc.80203</t>
  </si>
  <si>
    <t>geotextilie RAUMAT</t>
  </si>
  <si>
    <t>-1922789986</t>
  </si>
  <si>
    <t>-787758960</t>
  </si>
  <si>
    <t>R-767191</t>
  </si>
  <si>
    <t>Kompozitový žebřík š.500 mm dl. 3,0 m včetně ukotvení ke stěně a dnu nádrže - dodávka a montáž</t>
  </si>
  <si>
    <t>1186553207</t>
  </si>
  <si>
    <t>1623344744</t>
  </si>
  <si>
    <t>PS01 - PS 01 - F.3.1 - Strojně technologická část</t>
  </si>
  <si>
    <t xml:space="preserve">    721 - Zdravotechnika - vnitřní kanalizace</t>
  </si>
  <si>
    <t xml:space="preserve">    722 - Zdravotechnika - vnitřní vodovod</t>
  </si>
  <si>
    <t xml:space="preserve">    725 - Zdravotechnika - zařizovací předměty</t>
  </si>
  <si>
    <t>233089997</t>
  </si>
  <si>
    <t>pc.800299</t>
  </si>
  <si>
    <t>litinová příruba závitová XZ s vnitřním závitem DN 50 - 6/4"</t>
  </si>
  <si>
    <t>1971238567</t>
  </si>
  <si>
    <t>-1198520285</t>
  </si>
  <si>
    <t>pc.800214</t>
  </si>
  <si>
    <t>příruba S2000 jištěná proti posunu D 100/110 mm pro plastové potrubí</t>
  </si>
  <si>
    <t>1137079501</t>
  </si>
  <si>
    <t>pc.800257</t>
  </si>
  <si>
    <t>tvarovka litinová přírubová - redukce RPN 100/50</t>
  </si>
  <si>
    <t>1078541853</t>
  </si>
  <si>
    <t>-1643552264</t>
  </si>
  <si>
    <t>-177901375</t>
  </si>
  <si>
    <t>857312122</t>
  </si>
  <si>
    <t>Montáž litinových tvarovek na potrubí litinovém tlakovém jednoosých na potrubí z trub přírubových v otevřeném výkopu, kanálu nebo v šachtě DN 150</t>
  </si>
  <si>
    <t>-67280121</t>
  </si>
  <si>
    <t>pc.800216</t>
  </si>
  <si>
    <t>příruba S2000 jištěná proti posunu D 150/160 mm pro plastové potrubí</t>
  </si>
  <si>
    <t>96993200</t>
  </si>
  <si>
    <t>857314122</t>
  </si>
  <si>
    <t>Montáž litinových tvarovek na potrubí litinovém tlakovém odbočných na potrubí z trub přírubových v otevřeném výkopu, kanálu nebo v šachtě DN 150</t>
  </si>
  <si>
    <t>-784239593</t>
  </si>
  <si>
    <t>pc.800283</t>
  </si>
  <si>
    <t>litinová přírubová tvarovka -  T-kus DN 150/100 mm</t>
  </si>
  <si>
    <t>-773641780</t>
  </si>
  <si>
    <t>1457412401</t>
  </si>
  <si>
    <t>-2095767651</t>
  </si>
  <si>
    <t>871321211</t>
  </si>
  <si>
    <t>Montáž vodovodního potrubí z plastů v otevřeném výkopu z polyetylenu PE 100 svařovaných elektrotvarovkou SDR 11/PN16 D 160 x 14,6 mm</t>
  </si>
  <si>
    <t>572354403</t>
  </si>
  <si>
    <t>286136780</t>
  </si>
  <si>
    <t>potrubí vodovodní z PE 100+ opláštěné vrstvou z pěnového PE, SDR 11, 160 x 14,6 mm</t>
  </si>
  <si>
    <t>-1460667839</t>
  </si>
  <si>
    <t>871313121</t>
  </si>
  <si>
    <t>Montáž kanalizačního potrubí z plastů z tvrdého PVC těsněných gumovým kroužkem v otevřeném výkopu ve sklonu do 20 % DN 160</t>
  </si>
  <si>
    <t>-48528178</t>
  </si>
  <si>
    <t>286152000</t>
  </si>
  <si>
    <t>trubka kanalizační  SN10 UR-2 DN 150 mm/ 2 m</t>
  </si>
  <si>
    <t>93987645</t>
  </si>
  <si>
    <t>-101023982</t>
  </si>
  <si>
    <t>-1997082930</t>
  </si>
  <si>
    <t>-1181229327</t>
  </si>
  <si>
    <t>1561897462</t>
  </si>
  <si>
    <t>877315211</t>
  </si>
  <si>
    <t>Montáž tvarovek na kanalizačním potrubí z trub z plastu z tvrdého PVC [systém KG] nebo z polypropylenu [systém KG 2000] v otevřeném výkopu jednoosých DN 150</t>
  </si>
  <si>
    <t>-1689239442</t>
  </si>
  <si>
    <t>286154020</t>
  </si>
  <si>
    <t>koleno  UR-2 DIN 150/15°</t>
  </si>
  <si>
    <t>-956086739</t>
  </si>
  <si>
    <t>1,015*4</t>
  </si>
  <si>
    <t>877321101</t>
  </si>
  <si>
    <t>Montáž tvarovek na vodovodním plastovém potrubí z polyetylenu PE 100 elektrotvarovek SDR 11/PN16 spojek, oblouků nebo redukcí d 160</t>
  </si>
  <si>
    <t>1818565479</t>
  </si>
  <si>
    <t>pc.8007321</t>
  </si>
  <si>
    <t>tvarovka PE100 SDR11 - 90° koleno W90° D 160 mm</t>
  </si>
  <si>
    <t>402107153</t>
  </si>
  <si>
    <t>877321112</t>
  </si>
  <si>
    <t>Montáž tvarovek na vodovodním plastovém potrubí z polyetylenu PE 100 elektrotvarovek SDR 11/PN16 kolen 90 st. d 160</t>
  </si>
  <si>
    <t>1929573669</t>
  </si>
  <si>
    <t>pc.800732</t>
  </si>
  <si>
    <t>-1663458054</t>
  </si>
  <si>
    <t>891261222</t>
  </si>
  <si>
    <t>691813980</t>
  </si>
  <si>
    <t>-1942753415</t>
  </si>
  <si>
    <t>891266131</t>
  </si>
  <si>
    <t>Montáž vodovodních armatur na potrubí sacích košů ventilových v objektech DN 100</t>
  </si>
  <si>
    <t>991278677</t>
  </si>
  <si>
    <t>pc.800524</t>
  </si>
  <si>
    <t>sací koš SAK typ 001 přírubový DN 100 mm</t>
  </si>
  <si>
    <t>400501093</t>
  </si>
  <si>
    <t>891269111</t>
  </si>
  <si>
    <t>Montáž vodovodních armatur na potrubí navrtávacích pasů s ventilem Jt 1 MPa, na potrubí z trub litinových, ocelových nebo plastických hmot DN 100</t>
  </si>
  <si>
    <t>-1317156254</t>
  </si>
  <si>
    <t>pc.800539</t>
  </si>
  <si>
    <t>uzávěrový navrtávací pas D 110/1" se závitovým výstupem pro plastové potrubí</t>
  </si>
  <si>
    <t>338714131</t>
  </si>
  <si>
    <t>891311222</t>
  </si>
  <si>
    <t>Montáž vodovodních armatur na potrubí šoupátek nebo klapek uzavíracích v šachtách s ručním kolečkem DN 150</t>
  </si>
  <si>
    <t>897189912</t>
  </si>
  <si>
    <t>pc.800406</t>
  </si>
  <si>
    <t>přírubové E-šoupátko DN 150 PN16 krátké litinové + ruční kolečko</t>
  </si>
  <si>
    <t>1423810414</t>
  </si>
  <si>
    <t>891316131</t>
  </si>
  <si>
    <t>Montáž vodovodních armatur na potrubí sacích košů ventilových v objektech DN 150</t>
  </si>
  <si>
    <t>-1406773383</t>
  </si>
  <si>
    <t>pc.800526</t>
  </si>
  <si>
    <t>sací koš SAK typ 001 přírubový DN 150 mm</t>
  </si>
  <si>
    <t>957713488</t>
  </si>
  <si>
    <t>přírubový spoj nerez pro DN 50 ( 4x šroub M16/60, matice, podložka a těsnění)</t>
  </si>
  <si>
    <t>834715149</t>
  </si>
  <si>
    <t>68060479</t>
  </si>
  <si>
    <t>pc.800904</t>
  </si>
  <si>
    <t>přírubový spoj nerez pro DN 150 ( 8x šroub M20/70, matice, podložka a těsnění)</t>
  </si>
  <si>
    <t>-1154841963</t>
  </si>
  <si>
    <t>-694104350</t>
  </si>
  <si>
    <t>1655690599</t>
  </si>
  <si>
    <t>-659417979</t>
  </si>
  <si>
    <t>892351111</t>
  </si>
  <si>
    <t>Tlakové zkoušky vodou na potrubí DN 150 nebo 200</t>
  </si>
  <si>
    <t>-2145747597</t>
  </si>
  <si>
    <t>892353122</t>
  </si>
  <si>
    <t>Proplach a dezinfekce vodovodního potrubí DN 150 nebo 200</t>
  </si>
  <si>
    <t>-1959572025</t>
  </si>
  <si>
    <t>620449635</t>
  </si>
  <si>
    <t>-373495650</t>
  </si>
  <si>
    <t>721</t>
  </si>
  <si>
    <t>Zdravotechnika - vnitřní kanalizace</t>
  </si>
  <si>
    <t>721174022R</t>
  </si>
  <si>
    <t>Potrubí kanalizační z PP hrdlové odpadní DN 40</t>
  </si>
  <si>
    <t>-1887366561</t>
  </si>
  <si>
    <t>286156090</t>
  </si>
  <si>
    <t>koleno HTB, úhel 45°, DN 40</t>
  </si>
  <si>
    <t>194845019</t>
  </si>
  <si>
    <t>1,015*2</t>
  </si>
  <si>
    <t>286156160</t>
  </si>
  <si>
    <t>koleno HTB, úhel 87°, DN 40</t>
  </si>
  <si>
    <t>21436583</t>
  </si>
  <si>
    <t>1,015*1</t>
  </si>
  <si>
    <t>721194104</t>
  </si>
  <si>
    <t>Vyměření přípojek na potrubí vyvedení a upevnění odpadních výpustek DN 40</t>
  </si>
  <si>
    <t>661077581</t>
  </si>
  <si>
    <t xml:space="preserve">Poznámka k souboru cen:_x000D_
1. Cenami lze oceňovat i vyvedení a upevnění odpadních výpustek ke strojům a zařízením. 2. Potrubí odpadních výpustek se oceňují cenami souboru cen 721 17- . . Potrubí z plastových trub, části A 01. </t>
  </si>
  <si>
    <t>721290111</t>
  </si>
  <si>
    <t>Zkouška těsnosti kanalizace v objektech vodou do DN 125</t>
  </si>
  <si>
    <t>-724076786</t>
  </si>
  <si>
    <t xml:space="preserve">Poznámka k souboru cen:_x000D_
1. V ceně -0123 není započteno dodání média; jeho dodávka se oceňuje ve specifikaci. </t>
  </si>
  <si>
    <t>998721101</t>
  </si>
  <si>
    <t>Přesun hmot pro vnitřní kanalizace stanovený z hmotnosti přesunovaného materiálu vodorovná dopravní vzdálenost do 50 m v objektech výšky do 6 m</t>
  </si>
  <si>
    <t>-966763098</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</si>
  <si>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</si>
  <si>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722</t>
  </si>
  <si>
    <t>Zdravotechnika - vnitřní vodovod</t>
  </si>
  <si>
    <t>722176114</t>
  </si>
  <si>
    <t>Montáž potrubí z plastových trub svařovaných polyfuzně D přes 25 do 32 mm</t>
  </si>
  <si>
    <t>424876306</t>
  </si>
  <si>
    <t xml:space="preserve">Poznámka k souboru cen:_x000D_
1. V cenách -6111 až -6140 jsou započteny i náklady na montáž tvarovek. 2. V cenách -6111 až -6140 je započtena tato četnost spojů na 1 m délky rozvodu: a) u polyfuze: 3 svary, b) na tupo: 1,5 svaru. 3. Odlišné množství spojů lze ocenit přípočtem či odpočtem cen -3911 až -3990 části C02 Opravy a údržba vnitřního vodovodu 4. V cenách –6111 až -6140 nejsou započteny náklady na dodání potrubí a tvarovky; tyto se oceňují ve specifikaci. Ztratné lze stanovit: a) u potrubí ve výši 3%, b) u tvarovek se nestanoví. </t>
  </si>
  <si>
    <t>286151090</t>
  </si>
  <si>
    <t>trubka tlaková PPR řada PN 10 32 x 2,9 x 4000 mm</t>
  </si>
  <si>
    <t>644893825</t>
  </si>
  <si>
    <t>1,03*6</t>
  </si>
  <si>
    <t>286542990</t>
  </si>
  <si>
    <t>přechodka s vnějším závitem dGK PPR D 32 x 1"</t>
  </si>
  <si>
    <t>1235400829</t>
  </si>
  <si>
    <t>286540060</t>
  </si>
  <si>
    <t>koleno 90° PPR pro rozvod pitné a teplé užitkové vody D 32 mm</t>
  </si>
  <si>
    <t>-2050066435</t>
  </si>
  <si>
    <t>722176116</t>
  </si>
  <si>
    <t>Montáž potrubí z plastových trub svařovaných polyfuzně D přes 40 do 50 mm</t>
  </si>
  <si>
    <t>-853313055</t>
  </si>
  <si>
    <t>286151610</t>
  </si>
  <si>
    <t>trubka tlaková PPR řada PN 20 50 x 8,4 x 4000 mm</t>
  </si>
  <si>
    <t>1445732085</t>
  </si>
  <si>
    <t>1,03*2</t>
  </si>
  <si>
    <t>286543010</t>
  </si>
  <si>
    <t>přechodka s vnějším závitem dGK PPR D 50 x 6/4"</t>
  </si>
  <si>
    <t>1362143484</t>
  </si>
  <si>
    <t>286543100</t>
  </si>
  <si>
    <t>přechodka s vnitřním závitem dGK PPR D 50 x 6/4"</t>
  </si>
  <si>
    <t>-1025644594</t>
  </si>
  <si>
    <t>722229102</t>
  </si>
  <si>
    <t>Armatury s jedním závitem montáž vodovodních armatur s jedním závitem ostatních typů G 3/4</t>
  </si>
  <si>
    <t>-128161570</t>
  </si>
  <si>
    <t xml:space="preserve">Poznámka k souboru cen:_x000D_
1. Cenami -9101 až -9106 nelze oceňovat montáž nástěnek. 2. V cenách –0111 až -0122 je započteno i vyvedení a upevnění výpustek. </t>
  </si>
  <si>
    <t>551101580</t>
  </si>
  <si>
    <t>ventil výtokový mosazný s hadicovou přípojkou DN20 3/4"</t>
  </si>
  <si>
    <t>-1910256292</t>
  </si>
  <si>
    <t>722232044</t>
  </si>
  <si>
    <t>Armatury se dvěma závity kulové kohouty PN 42 do 185  st.C přímé vnitřní závit [R 250 D Giacomini] G 3/4</t>
  </si>
  <si>
    <t>1992607682</t>
  </si>
  <si>
    <t>722232045</t>
  </si>
  <si>
    <t>Armatury se dvěma závity kulové kohouty PN 42 do 185  st.C přímé vnitřní závit [R 250 D Giacomini] G 1</t>
  </si>
  <si>
    <t>-291436231</t>
  </si>
  <si>
    <t>R-7222602</t>
  </si>
  <si>
    <t>Vodoměr závitový jednovtokový lopatkový suchoběžný DN 32/ G6/4", Qn=6m3/h, L=260 mm pro studenou vodu, horizontální montáž</t>
  </si>
  <si>
    <t>-804214119</t>
  </si>
  <si>
    <t>722290226</t>
  </si>
  <si>
    <t>Zkoušky, proplach a desinfekce vodovodního potrubí zkoušky těsnosti vodovodního potrubí závitového do DN 50</t>
  </si>
  <si>
    <t>627452917</t>
  </si>
  <si>
    <t xml:space="preserve">Poznámka k souboru cen:_x000D_
1. Cenami se oceňují dílčí zkoušky těsnosti vodovodního potrubí, které bude v dalším pracovním postupu zakryto nebo se stane nepřístupným. 2. Cenami nelze oceňovat celkové zkoušky těsnosti rozvodů vodovodního potrubí. 3. V cenách je započteno i dodání vody, uzavření a zabezpečení konců potrubí. 4. V cenách -0234 a -0237 je započteno i dodání desinfekčního prostředku. </t>
  </si>
  <si>
    <t>722290234</t>
  </si>
  <si>
    <t>Zkoušky, proplach a desinfekce vodovodního potrubí proplach a desinfekce vodovodního potrubí do DN 80</t>
  </si>
  <si>
    <t>-1097702598</t>
  </si>
  <si>
    <t>998722101</t>
  </si>
  <si>
    <t>Přesun hmot pro vnitřní vodovod stanovený z hmotnosti přesunovaného materiálu vodorovná dopravní vzdálenost do 50 m v objektech výšky do 6 m</t>
  </si>
  <si>
    <t>-1448284959</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</si>
  <si>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</si>
  <si>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725</t>
  </si>
  <si>
    <t>Zdravotechnika - zařizovací předměty</t>
  </si>
  <si>
    <t>725211603</t>
  </si>
  <si>
    <t>Umyvadla keramická bez výtokových armatur se zápachovou uzávěrkou připevněná na stěnu šrouby bílá bez sloupu nebo krytu na sifon 600 mm</t>
  </si>
  <si>
    <t>-512214443</t>
  </si>
  <si>
    <t xml:space="preserve">Poznámka k souboru cen:_x000D_
1. V cenách -2101 a -2102 je započteno i dodání zápachové uzávěrky. 2. V cenách –4112-14, -4141-43, -4151-56, -4161-63, -4211, 21, 31, není započten napájecí zdroj 3. V cenách -1651, -1656 a -1661, -1666 není započteno dodání skříňky. </t>
  </si>
  <si>
    <t>725812215</t>
  </si>
  <si>
    <t>Ventily stojánkové klasické G 1/2</t>
  </si>
  <si>
    <t>1580623345</t>
  </si>
  <si>
    <t>725819401</t>
  </si>
  <si>
    <t>Ventily montáž ventilů ostatních typů rohových s připojovací trubičkou G 1/2</t>
  </si>
  <si>
    <t>-248075584</t>
  </si>
  <si>
    <t>551410400</t>
  </si>
  <si>
    <t>ventil rohový mosazný DN 15 1/2"</t>
  </si>
  <si>
    <t>1949527407</t>
  </si>
  <si>
    <t>998725101</t>
  </si>
  <si>
    <t>Přesun hmot pro zařizovací předměty stanovený z hmotnosti přesunovaného materiálu vodorovná dopravní vzdálenost do 50 m v objektech výšky do 6 m</t>
  </si>
  <si>
    <t>-1242882957</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</si>
  <si>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</si>
  <si>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R-210104</t>
  </si>
  <si>
    <t>-944658736</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</si>
  <si>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</si>
  <si>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</si>
  <si>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</si>
  <si>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</si>
  <si>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charset val="238"/>
      </rPr>
      <t xml:space="preserve">Rekapitulace stavby </t>
    </r>
    <r>
      <rPr>
        <sz val="9"/>
        <rFont val="Trebuchet MS"/>
        <charset val="238"/>
      </rPr>
      <t>obsahuje sestavu Rekapitulace stavby a Rekapitulace objektů stavby a soupisů prací.</t>
    </r>
  </si>
  <si>
    <r>
      <rPr>
        <sz val="8"/>
        <rFont val="Trebuchet MS"/>
        <charset val="238"/>
      </rPr>
      <t xml:space="preserve">V sestavě </t>
    </r>
    <r>
      <rPr>
        <b/>
        <sz val="9"/>
        <rFont val="Trebuchet MS"/>
        <charset val="238"/>
      </rPr>
      <t>Rekapitulace stavby</t>
    </r>
    <r>
      <rPr>
        <sz val="9"/>
        <rFont val="Trebuchet MS"/>
        <charset val="238"/>
      </rPr>
      <t xml:space="preserve"> jsou uvedeny informace identifikující předmět veřejné zakázky na stavební práce, KSO, CC-CZ, CZ-CPV, CZ-CPA a rekapitulaci </t>
    </r>
  </si>
  <si>
    <t>celkové nabídkové ceny uchazeče.</t>
  </si>
  <si>
    <r>
      <rPr>
        <sz val="8"/>
        <rFont val="Trebuchet MS"/>
        <charset val="238"/>
      </rPr>
      <t xml:space="preserve">V sestavě </t>
    </r>
    <r>
      <rPr>
        <b/>
        <sz val="9"/>
        <rFont val="Trebuchet MS"/>
        <charset val="238"/>
      </rPr>
      <t>Rekapitulace objektů stavby a soupisů prací</t>
    </r>
    <r>
      <rPr>
        <sz val="9"/>
        <rFont val="Trebuchet MS"/>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</si>
  <si>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</si>
  <si>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</si>
  <si>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</si>
  <si>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Stavební objekt inženýrský</t>
  </si>
  <si>
    <t>PRO</t>
  </si>
  <si>
    <t>Provozní soubor</t>
  </si>
  <si>
    <t>VON</t>
  </si>
  <si>
    <t>Vedlejší a ostatní náklady</t>
  </si>
  <si>
    <t>OST</t>
  </si>
  <si>
    <t>Ostatní</t>
  </si>
  <si>
    <t>Soupis</t>
  </si>
  <si>
    <t>Soupis prací pro daný typ objektu</t>
  </si>
  <si>
    <r>
      <rPr>
        <i/>
        <sz val="9"/>
        <rFont val="Trebuchet MS"/>
        <charset val="238"/>
      </rPr>
      <t xml:space="preserve">Soupis prací </t>
    </r>
    <r>
      <rPr>
        <sz val="9"/>
        <rFont val="Trebuchet MS"/>
        <charset val="238"/>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</si>
  <si>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</si>
  <si>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charset val="238"/>
      </rPr>
      <t>Krycí list soupisu</t>
    </r>
    <r>
      <rPr>
        <sz val="9"/>
        <rFont val="Trebuchet MS"/>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</si>
  <si>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</si>
  <si>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charset val="238"/>
      </rPr>
      <t>Rekapitulace členění soupisu prací</t>
    </r>
    <r>
      <rPr>
        <sz val="9"/>
        <rFont val="Trebuchet MS"/>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</si>
  <si>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</si>
  <si>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charset val="238"/>
      </rPr>
      <t xml:space="preserve">Soupis prací </t>
    </r>
    <r>
      <rPr>
        <sz val="9"/>
        <rFont val="Trebuchet MS"/>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</si>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</sst>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7">
    <font>
      <sz val="8"/>
      <name val="Trebuchet MS"/>
      <family val="2"/>
    </font>
    <font>
      <sz val="8"/>
      <color rgb="FF969696"/>
      <name val="Trebuchet MS"/>
    </font>
    <font>
      <sz val="9"/>
      <name val="Trebuchet MS"/>
    </font>
    <font>
      <b/>
      <sz val="12"/>
      <name val="Trebuchet MS"/>
    </font>
    <font>
      <sz val="11"/>
      <name val="Trebuchet MS"/>
    </font>
    <font>
      <sz val="12"/>
      <color rgb="FF003366"/>
      <name val="Trebuchet MS"/>
    </font>
    <font>
      <sz val="10"/>
      <color rgb="FF003366"/>
      <name val="Trebuchet MS"/>
    </font>
    <font>
      <sz val="8"/>
      <color rgb="FF003366"/>
      <name val="Trebuchet MS"/>
    </font>
    <font>
      <sz val="8"/>
      <color rgb="FF505050"/>
      <name val="Trebuchet MS"/>
    </font>
    <font>
      <sz val="8"/>
      <color rgb="FFFF0000"/>
      <name val="Trebuchet MS"/>
    </font>
    <font>
      <sz val="8"/>
      <name val="Trebuchet MS"/>
      <charset val="238"/>
    </font>
    <font>
      <sz val="8"/>
      <color rgb="FFFAE682"/>
      <name val="Trebuchet MS"/>
    </font>
    <font>
      <sz val="10"/>
      <name val="Trebuchet MS"/>
    </font>
    <font>
      <sz val="10"/>
      <color rgb="FF960000"/>
      <name val="Trebuchet MS"/>
    </font>
    <font>
      <u/>
      <sz val="10"/>
      <color theme="10"/>
      <name val="Trebuchet MS"/>
    </font>
    <font>
      <b/>
      <sz val="16"/>
      <name val="Trebuchet MS"/>
    </font>
    <font>
      <sz val="8"/>
      <color rgb="FF3366FF"/>
      <name val="Trebuchet MS"/>
    </font>
    <font>
      <sz val="9"/>
      <color rgb="FF969696"/>
      <name val="Trebuchet MS"/>
    </font>
    <font>
      <b/>
      <sz val="10"/>
      <name val="Trebuchet MS"/>
    </font>
    <font>
      <b/>
      <sz val="8"/>
      <color rgb="FF969696"/>
      <name val="Trebuchet MS"/>
    </font>
    <font>
      <b/>
      <sz val="9"/>
      <name val="Trebuchet MS"/>
    </font>
    <font>
      <sz val="12"/>
      <color rgb="FF969696"/>
      <name val="Trebuchet MS"/>
    </font>
    <font>
      <b/>
      <sz val="12"/>
      <color rgb="FF960000"/>
      <name val="Trebuchet MS"/>
    </font>
    <font>
      <sz val="12"/>
      <name val="Trebuchet MS"/>
    </font>
    <font>
      <sz val="18"/>
      <color theme="10"/>
      <name val="Wingdings 2"/>
    </font>
    <font>
      <b/>
      <sz val="11"/>
      <color rgb="FF003366"/>
      <name val="Trebuchet MS"/>
    </font>
    <font>
      <sz val="11"/>
      <color rgb="FF003366"/>
      <name val="Trebuchet MS"/>
    </font>
    <font>
      <b/>
      <sz val="11"/>
      <name val="Trebuchet MS"/>
    </font>
    <font>
      <sz val="11"/>
      <color rgb="FF969696"/>
      <name val="Trebuchet MS"/>
    </font>
    <font>
      <sz val="10"/>
      <color theme="10"/>
      <name val="Trebuchet MS"/>
    </font>
    <font>
      <b/>
      <sz val="12"/>
      <color rgb="FF800000"/>
      <name val="Trebuchet MS"/>
    </font>
    <font>
      <sz val="9"/>
      <color rgb="FF000000"/>
      <name val="Trebuchet MS"/>
    </font>
    <font>
      <sz val="8"/>
      <color rgb="FF960000"/>
      <name val="Trebuchet MS"/>
    </font>
    <font>
      <b/>
      <sz val="8"/>
      <name val="Trebuchet MS"/>
    </font>
    <font>
      <sz val="7"/>
      <color rgb="FF969696"/>
      <name val="Trebuchet MS"/>
    </font>
    <font>
      <i/>
      <sz val="7"/>
      <color rgb="FF969696"/>
      <name val="Trebuchet MS"/>
    </font>
    <font>
      <sz val="8"/>
      <color rgb="FFFF0000"/>
      <name val="Trebuchet MS"/>
    </font>
    <font>
      <i/>
      <sz val="8"/>
      <color rgb="FF0000FF"/>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
      <i/>
      <sz val="9"/>
      <name val="Trebuchet MS"/>
      <charset val="238"/>
    </font>
  </fonts>
  <fills count="6">
    <fill>
      <patternFill patternType="none"/>
    </fill>
    <fill>
      <patternFill patternType="gray125"/>
    </fill>
    <fill>
      <patternFill patternType="none"/>
    </fill>
    <fill>
      <patternFill patternType="solid">
        <fgColor rgb="FFFAE682"/>
      </patternFill>
    </fill>
    <fill>
      <patternFill patternType="solid">
        <fgColor rgb="FFBEBEBE"/>
      </patternFill>
    </fill>
    <fill>
      <patternFill patternType="solid">
        <fgColor rgb="FFD2D2D2"/>
      </patternFill>
    </fill>
  </fills>
  <borders count="37">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right style="thin">
        <color rgb="FF000000"/>
      </right>
      <top style="hair">
        <color rgb="FF969696"/>
      </top>
      <bottom/>
      <diagonal/>
    </border>
    <border>
      <left/>
      <right style="thin">
        <color rgb="FF000000"/>
      </right>
      <top style="hair">
        <color rgb="FF000000"/>
      </top>
      <bottom style="hair">
        <color rgb="FF000000"/>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5" fillId="0" borderId="0" applyNumberFormat="0" applyFill="0" applyBorder="0" applyAlignment="0" applyProtection="0"/>
  </cellStyleXfs>
  <cellXfs count="357">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xf numFmtId="0" fontId="8" fillId="0" borderId="0" xfId="0" applyFont="1" applyAlignment="1">
      <alignment vertical="center"/>
    </xf>
    <xf numFmtId="0" fontId="9" fillId="0" borderId="0" xfId="0" applyFont="1" applyAlignment="1">
      <alignment vertical="center"/>
    </xf>
    <xf numFmtId="0" fontId="0" fillId="0" borderId="0" xfId="0" applyAlignment="1" applyProtection="1">
      <alignment horizontal="center" vertical="center"/>
      <protection locked="0"/>
    </xf>
    <xf numFmtId="0" fontId="11" fillId="3" borderId="0" xfId="0" applyFont="1" applyFill="1" applyAlignment="1" applyProtection="1">
      <alignment horizontal="left" vertical="center"/>
    </xf>
    <xf numFmtId="0" fontId="12" fillId="3" borderId="0" xfId="0" applyFont="1" applyFill="1" applyAlignment="1" applyProtection="1">
      <alignment vertical="center"/>
    </xf>
    <xf numFmtId="0" fontId="13" fillId="3" borderId="0" xfId="0" applyFont="1" applyFill="1" applyAlignment="1" applyProtection="1">
      <alignment horizontal="left" vertical="center"/>
    </xf>
    <xf numFmtId="0" fontId="14" fillId="3" borderId="0" xfId="1" applyFont="1" applyFill="1" applyAlignment="1" applyProtection="1">
      <alignment vertical="center"/>
    </xf>
    <xf numFmtId="0" fontId="45" fillId="3" borderId="0" xfId="1" applyFill="1"/>
    <xf numFmtId="0" fontId="0" fillId="3" borderId="0" xfId="0" applyFill="1"/>
    <xf numFmtId="0" fontId="11" fillId="3" borderId="0" xfId="0" applyFont="1" applyFill="1" applyAlignment="1">
      <alignment horizontal="left"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Protection="1"/>
    <xf numFmtId="0" fontId="15" fillId="0" borderId="0" xfId="0" applyFont="1" applyBorder="1" applyAlignment="1" applyProtection="1">
      <alignment horizontal="left" vertical="center"/>
    </xf>
    <xf numFmtId="0" fontId="0" fillId="0" borderId="6" xfId="0" applyBorder="1" applyProtection="1"/>
    <xf numFmtId="0" fontId="16" fillId="0" borderId="0" xfId="0" applyFont="1" applyAlignment="1">
      <alignment horizontal="left" vertical="center"/>
    </xf>
    <xf numFmtId="0" fontId="17" fillId="0" borderId="0" xfId="0" applyFont="1" applyBorder="1" applyAlignment="1" applyProtection="1">
      <alignment horizontal="left" vertical="top"/>
    </xf>
    <xf numFmtId="0" fontId="2" fillId="0" borderId="0" xfId="0" applyFont="1" applyBorder="1" applyAlignment="1" applyProtection="1">
      <alignment horizontal="left" vertical="center"/>
    </xf>
    <xf numFmtId="0" fontId="3" fillId="0" borderId="0" xfId="0" applyFont="1" applyBorder="1" applyAlignment="1" applyProtection="1">
      <alignment horizontal="left" vertical="top"/>
    </xf>
    <xf numFmtId="0" fontId="17" fillId="0" borderId="0" xfId="0" applyFont="1" applyBorder="1" applyAlignment="1" applyProtection="1">
      <alignment horizontal="left" vertical="center"/>
    </xf>
    <xf numFmtId="0" fontId="0" fillId="0" borderId="7" xfId="0" applyBorder="1" applyProtection="1"/>
    <xf numFmtId="0" fontId="0" fillId="0" borderId="5" xfId="0" applyFont="1" applyBorder="1" applyAlignment="1" applyProtection="1">
      <alignment vertical="center"/>
    </xf>
    <xf numFmtId="0" fontId="0" fillId="0" borderId="0" xfId="0" applyFont="1" applyBorder="1" applyAlignment="1" applyProtection="1">
      <alignment vertical="center"/>
    </xf>
    <xf numFmtId="0" fontId="18" fillId="0" borderId="8" xfId="0" applyFont="1" applyBorder="1" applyAlignment="1" applyProtection="1">
      <alignment horizontal="left" vertical="center"/>
    </xf>
    <xf numFmtId="0" fontId="0" fillId="0" borderId="8" xfId="0" applyFont="1" applyBorder="1" applyAlignment="1" applyProtection="1">
      <alignment vertical="center"/>
    </xf>
    <xf numFmtId="0" fontId="0" fillId="0" borderId="6" xfId="0" applyFont="1" applyBorder="1" applyAlignment="1" applyProtection="1">
      <alignment vertical="center"/>
    </xf>
    <xf numFmtId="0" fontId="1" fillId="0" borderId="0" xfId="0" applyFont="1" applyBorder="1" applyAlignment="1" applyProtection="1">
      <alignment horizontal="right" vertical="center"/>
    </xf>
    <xf numFmtId="0" fontId="1" fillId="0" borderId="5"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left" vertical="center"/>
    </xf>
    <xf numFmtId="0" fontId="1" fillId="0" borderId="6" xfId="0" applyFont="1" applyBorder="1" applyAlignment="1" applyProtection="1">
      <alignment vertical="center"/>
    </xf>
    <xf numFmtId="0" fontId="0" fillId="4" borderId="0" xfId="0" applyFont="1" applyFill="1" applyBorder="1" applyAlignment="1" applyProtection="1">
      <alignment vertical="center"/>
    </xf>
    <xf numFmtId="0" fontId="3" fillId="4" borderId="9" xfId="0" applyFont="1" applyFill="1" applyBorder="1" applyAlignment="1" applyProtection="1">
      <alignment horizontal="left" vertical="center"/>
    </xf>
    <xf numFmtId="0" fontId="0" fillId="4" borderId="10" xfId="0" applyFont="1" applyFill="1" applyBorder="1" applyAlignment="1" applyProtection="1">
      <alignment vertical="center"/>
    </xf>
    <xf numFmtId="0" fontId="3" fillId="4" borderId="10" xfId="0" applyFont="1" applyFill="1" applyBorder="1" applyAlignment="1" applyProtection="1">
      <alignment horizontal="center" vertical="center"/>
    </xf>
    <xf numFmtId="0" fontId="0" fillId="4" borderId="6" xfId="0" applyFont="1" applyFill="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0" fillId="0" borderId="5" xfId="0" applyFont="1" applyBorder="1" applyAlignment="1">
      <alignment vertical="center"/>
    </xf>
    <xf numFmtId="0" fontId="15" fillId="0" borderId="0" xfId="0" applyFont="1" applyAlignment="1" applyProtection="1">
      <alignment horizontal="left" vertical="center"/>
    </xf>
    <xf numFmtId="0" fontId="0" fillId="0" borderId="0" xfId="0" applyFont="1" applyAlignment="1" applyProtection="1">
      <alignment vertical="center"/>
    </xf>
    <xf numFmtId="0" fontId="2" fillId="0" borderId="5" xfId="0" applyFont="1" applyBorder="1" applyAlignment="1" applyProtection="1">
      <alignment vertical="center"/>
    </xf>
    <xf numFmtId="0" fontId="17" fillId="0" borderId="0" xfId="0" applyFont="1" applyAlignment="1" applyProtection="1">
      <alignment horizontal="left" vertical="center"/>
    </xf>
    <xf numFmtId="0" fontId="2" fillId="0" borderId="0" xfId="0" applyFont="1" applyAlignment="1" applyProtection="1">
      <alignment vertical="center"/>
    </xf>
    <xf numFmtId="0" fontId="2" fillId="0" borderId="5" xfId="0" applyFont="1" applyBorder="1" applyAlignment="1">
      <alignment vertical="center"/>
    </xf>
    <xf numFmtId="0" fontId="3" fillId="0" borderId="5"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5" xfId="0" applyFont="1" applyBorder="1" applyAlignment="1">
      <alignment vertical="center"/>
    </xf>
    <xf numFmtId="0" fontId="20"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0" xfId="0" applyFont="1" applyBorder="1" applyAlignment="1">
      <alignment vertical="center"/>
    </xf>
    <xf numFmtId="0" fontId="0" fillId="0" borderId="19" xfId="0" applyFont="1" applyBorder="1" applyAlignment="1">
      <alignment vertical="center"/>
    </xf>
    <xf numFmtId="0" fontId="0" fillId="0" borderId="19" xfId="0" applyFont="1" applyBorder="1" applyAlignment="1" applyProtection="1">
      <alignment vertical="center"/>
    </xf>
    <xf numFmtId="0" fontId="0" fillId="5" borderId="10" xfId="0" applyFont="1" applyFill="1" applyBorder="1" applyAlignment="1" applyProtection="1">
      <alignment vertical="center"/>
    </xf>
    <xf numFmtId="0" fontId="2" fillId="5" borderId="11" xfId="0" applyFont="1" applyFill="1" applyBorder="1" applyAlignment="1" applyProtection="1">
      <alignment horizontal="center" vertical="center"/>
    </xf>
    <xf numFmtId="0" fontId="17" fillId="0" borderId="20" xfId="0" applyFont="1" applyBorder="1" applyAlignment="1" applyProtection="1">
      <alignment horizontal="center" vertical="center" wrapText="1"/>
    </xf>
    <xf numFmtId="0" fontId="17" fillId="0" borderId="21" xfId="0" applyFont="1" applyBorder="1" applyAlignment="1" applyProtection="1">
      <alignment horizontal="center" vertical="center" wrapText="1"/>
    </xf>
    <xf numFmtId="0" fontId="17" fillId="0" borderId="22" xfId="0" applyFont="1" applyBorder="1" applyAlignment="1" applyProtection="1">
      <alignment horizontal="center" vertical="center" wrapText="1"/>
    </xf>
    <xf numFmtId="0" fontId="0" fillId="0" borderId="15" xfId="0" applyFont="1" applyBorder="1" applyAlignment="1" applyProtection="1">
      <alignment vertical="center"/>
    </xf>
    <xf numFmtId="0" fontId="0" fillId="0" borderId="16" xfId="0" applyFont="1" applyBorder="1" applyAlignment="1" applyProtection="1">
      <alignment vertical="center"/>
    </xf>
    <xf numFmtId="0" fontId="0" fillId="0" borderId="17" xfId="0" applyFont="1" applyBorder="1" applyAlignment="1" applyProtection="1">
      <alignment vertical="center"/>
    </xf>
    <xf numFmtId="0" fontId="22" fillId="0" borderId="0" xfId="0" applyFont="1" applyAlignment="1" applyProtection="1">
      <alignment horizontal="left" vertical="center"/>
    </xf>
    <xf numFmtId="0" fontId="22" fillId="0" borderId="0" xfId="0" applyFont="1" applyAlignment="1" applyProtection="1">
      <alignment vertical="center"/>
    </xf>
    <xf numFmtId="0" fontId="3" fillId="0" borderId="0" xfId="0" applyFont="1" applyAlignment="1" applyProtection="1">
      <alignment horizontal="center" vertical="center"/>
    </xf>
    <xf numFmtId="4" fontId="21" fillId="0" borderId="18" xfId="0" applyNumberFormat="1" applyFont="1" applyBorder="1" applyAlignment="1" applyProtection="1">
      <alignment vertical="center"/>
    </xf>
    <xf numFmtId="4" fontId="21" fillId="0" borderId="0" xfId="0" applyNumberFormat="1" applyFont="1" applyBorder="1" applyAlignment="1" applyProtection="1">
      <alignment vertical="center"/>
    </xf>
    <xf numFmtId="166" fontId="21" fillId="0" borderId="0" xfId="0" applyNumberFormat="1" applyFont="1" applyBorder="1" applyAlignment="1" applyProtection="1">
      <alignment vertical="center"/>
    </xf>
    <xf numFmtId="4" fontId="21" fillId="0" borderId="19" xfId="0" applyNumberFormat="1" applyFont="1" applyBorder="1" applyAlignment="1" applyProtection="1">
      <alignment vertical="center"/>
    </xf>
    <xf numFmtId="0" fontId="3" fillId="0" borderId="0" xfId="0" applyFont="1" applyAlignment="1">
      <alignment horizontal="left" vertical="center"/>
    </xf>
    <xf numFmtId="0" fontId="23" fillId="0" borderId="0" xfId="0" applyFont="1" applyAlignment="1">
      <alignment horizontal="left" vertical="center"/>
    </xf>
    <xf numFmtId="0" fontId="24" fillId="0" borderId="0" xfId="1" applyFont="1" applyAlignment="1">
      <alignment horizontal="center" vertical="center"/>
    </xf>
    <xf numFmtId="0" fontId="4" fillId="0" borderId="5" xfId="0" applyFont="1" applyBorder="1" applyAlignment="1" applyProtection="1">
      <alignment vertical="center"/>
    </xf>
    <xf numFmtId="0" fontId="25" fillId="0" borderId="0" xfId="0" applyFont="1" applyAlignment="1" applyProtection="1">
      <alignment vertical="center"/>
    </xf>
    <xf numFmtId="0" fontId="26" fillId="0" borderId="0" xfId="0" applyFont="1" applyAlignment="1" applyProtection="1">
      <alignment vertical="center"/>
    </xf>
    <xf numFmtId="0" fontId="27" fillId="0" borderId="0" xfId="0" applyFont="1" applyAlignment="1" applyProtection="1">
      <alignment horizontal="center" vertical="center"/>
    </xf>
    <xf numFmtId="0" fontId="4" fillId="0" borderId="5" xfId="0" applyFont="1" applyBorder="1" applyAlignment="1">
      <alignment vertical="center"/>
    </xf>
    <xf numFmtId="4" fontId="28" fillId="0" borderId="18" xfId="0" applyNumberFormat="1" applyFont="1" applyBorder="1" applyAlignment="1" applyProtection="1">
      <alignment vertical="center"/>
    </xf>
    <xf numFmtId="4" fontId="28" fillId="0" borderId="0" xfId="0" applyNumberFormat="1" applyFont="1" applyBorder="1" applyAlignment="1" applyProtection="1">
      <alignment vertical="center"/>
    </xf>
    <xf numFmtId="166" fontId="28" fillId="0" borderId="0" xfId="0" applyNumberFormat="1" applyFont="1" applyBorder="1" applyAlignment="1" applyProtection="1">
      <alignment vertical="center"/>
    </xf>
    <xf numFmtId="4" fontId="28" fillId="0" borderId="19" xfId="0" applyNumberFormat="1" applyFont="1" applyBorder="1" applyAlignment="1" applyProtection="1">
      <alignment vertical="center"/>
    </xf>
    <xf numFmtId="0" fontId="4" fillId="0" borderId="0" xfId="0" applyFont="1" applyAlignment="1">
      <alignment horizontal="left" vertical="center"/>
    </xf>
    <xf numFmtId="4" fontId="28" fillId="0" borderId="23" xfId="0" applyNumberFormat="1" applyFont="1" applyBorder="1" applyAlignment="1" applyProtection="1">
      <alignment vertical="center"/>
    </xf>
    <xf numFmtId="4" fontId="28" fillId="0" borderId="24" xfId="0" applyNumberFormat="1" applyFont="1" applyBorder="1" applyAlignment="1" applyProtection="1">
      <alignment vertical="center"/>
    </xf>
    <xf numFmtId="166" fontId="28" fillId="0" borderId="24" xfId="0" applyNumberFormat="1" applyFont="1" applyBorder="1" applyAlignment="1" applyProtection="1">
      <alignment vertical="center"/>
    </xf>
    <xf numFmtId="4" fontId="28" fillId="0" borderId="25" xfId="0" applyNumberFormat="1" applyFont="1" applyBorder="1" applyAlignment="1" applyProtection="1">
      <alignment vertical="center"/>
    </xf>
    <xf numFmtId="0" fontId="0" fillId="3" borderId="0" xfId="0" applyFill="1" applyProtection="1"/>
    <xf numFmtId="0" fontId="29" fillId="3" borderId="0" xfId="1" applyFont="1" applyFill="1" applyAlignment="1" applyProtection="1">
      <alignment vertical="center"/>
    </xf>
    <xf numFmtId="0" fontId="45" fillId="3" borderId="0" xfId="1" applyFill="1" applyProtection="1"/>
    <xf numFmtId="165" fontId="2" fillId="0" borderId="0" xfId="0" applyNumberFormat="1" applyFont="1" applyBorder="1" applyAlignment="1" applyProtection="1">
      <alignment horizontal="left" vertical="center"/>
    </xf>
    <xf numFmtId="0" fontId="0" fillId="0" borderId="5" xfId="0" applyFont="1" applyBorder="1" applyAlignment="1" applyProtection="1">
      <alignment vertical="center" wrapText="1"/>
    </xf>
    <xf numFmtId="0" fontId="0" fillId="0" borderId="0" xfId="0" applyFont="1" applyBorder="1" applyAlignment="1" applyProtection="1">
      <alignment vertical="center" wrapText="1"/>
    </xf>
    <xf numFmtId="0" fontId="0" fillId="0" borderId="6" xfId="0" applyFont="1" applyBorder="1" applyAlignment="1" applyProtection="1">
      <alignment vertical="center" wrapText="1"/>
    </xf>
    <xf numFmtId="0" fontId="0" fillId="0" borderId="26" xfId="0" applyFont="1" applyBorder="1" applyAlignment="1" applyProtection="1">
      <alignment vertical="center"/>
    </xf>
    <xf numFmtId="0" fontId="18" fillId="0" borderId="0" xfId="0" applyFont="1" applyBorder="1" applyAlignment="1" applyProtection="1">
      <alignment horizontal="left" vertical="center"/>
    </xf>
    <xf numFmtId="4" fontId="22" fillId="0" borderId="0" xfId="0" applyNumberFormat="1" applyFont="1" applyBorder="1" applyAlignment="1" applyProtection="1">
      <alignment vertical="center"/>
    </xf>
    <xf numFmtId="4" fontId="1" fillId="0" borderId="0" xfId="0" applyNumberFormat="1" applyFont="1" applyBorder="1" applyAlignment="1" applyProtection="1">
      <alignment vertical="center"/>
    </xf>
    <xf numFmtId="164" fontId="1" fillId="0" borderId="0" xfId="0" applyNumberFormat="1" applyFont="1" applyBorder="1" applyAlignment="1" applyProtection="1">
      <alignment horizontal="right" vertical="center"/>
    </xf>
    <xf numFmtId="0" fontId="0" fillId="5" borderId="0" xfId="0" applyFont="1" applyFill="1" applyBorder="1" applyAlignment="1" applyProtection="1">
      <alignment vertical="center"/>
    </xf>
    <xf numFmtId="0" fontId="3" fillId="5" borderId="9" xfId="0" applyFont="1" applyFill="1" applyBorder="1" applyAlignment="1" applyProtection="1">
      <alignment horizontal="left" vertical="center"/>
    </xf>
    <xf numFmtId="0" fontId="3" fillId="5" borderId="10" xfId="0" applyFont="1" applyFill="1" applyBorder="1" applyAlignment="1" applyProtection="1">
      <alignment horizontal="right" vertical="center"/>
    </xf>
    <xf numFmtId="0" fontId="3" fillId="5" borderId="10" xfId="0" applyFont="1" applyFill="1" applyBorder="1" applyAlignment="1" applyProtection="1">
      <alignment horizontal="center" vertical="center"/>
    </xf>
    <xf numFmtId="4" fontId="3" fillId="5" borderId="10" xfId="0" applyNumberFormat="1" applyFont="1" applyFill="1" applyBorder="1" applyAlignment="1" applyProtection="1">
      <alignment vertical="center"/>
    </xf>
    <xf numFmtId="0" fontId="0" fillId="5" borderId="27" xfId="0" applyFont="1" applyFill="1" applyBorder="1" applyAlignment="1" applyProtection="1">
      <alignment vertical="center"/>
    </xf>
    <xf numFmtId="0" fontId="0" fillId="0" borderId="2" xfId="0" applyFont="1" applyBorder="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2" fillId="5" borderId="0" xfId="0" applyFont="1" applyFill="1" applyBorder="1" applyAlignment="1" applyProtection="1">
      <alignment horizontal="left" vertical="center"/>
    </xf>
    <xf numFmtId="0" fontId="2" fillId="5" borderId="0" xfId="0" applyFont="1" applyFill="1" applyBorder="1" applyAlignment="1" applyProtection="1">
      <alignment horizontal="right" vertical="center"/>
    </xf>
    <xf numFmtId="0" fontId="0" fillId="5" borderId="6" xfId="0" applyFont="1" applyFill="1" applyBorder="1" applyAlignment="1" applyProtection="1">
      <alignment vertical="center"/>
    </xf>
    <xf numFmtId="0" fontId="30" fillId="0" borderId="0" xfId="0" applyFont="1" applyBorder="1" applyAlignment="1" applyProtection="1">
      <alignment horizontal="left" vertical="center"/>
    </xf>
    <xf numFmtId="0" fontId="5" fillId="0" borderId="5" xfId="0" applyFont="1" applyBorder="1" applyAlignment="1" applyProtection="1">
      <alignment vertical="center"/>
    </xf>
    <xf numFmtId="0" fontId="5" fillId="0" borderId="0" xfId="0" applyFont="1" applyBorder="1" applyAlignment="1" applyProtection="1">
      <alignment vertical="center"/>
    </xf>
    <xf numFmtId="0" fontId="5" fillId="0" borderId="24" xfId="0" applyFont="1" applyBorder="1" applyAlignment="1" applyProtection="1">
      <alignment horizontal="left" vertical="center"/>
    </xf>
    <xf numFmtId="0" fontId="5" fillId="0" borderId="24" xfId="0" applyFont="1" applyBorder="1" applyAlignment="1" applyProtection="1">
      <alignment vertical="center"/>
    </xf>
    <xf numFmtId="4" fontId="5" fillId="0" borderId="24" xfId="0" applyNumberFormat="1" applyFont="1" applyBorder="1" applyAlignment="1" applyProtection="1">
      <alignment vertical="center"/>
    </xf>
    <xf numFmtId="0" fontId="5" fillId="0" borderId="6" xfId="0" applyFont="1" applyBorder="1" applyAlignment="1" applyProtection="1">
      <alignment vertical="center"/>
    </xf>
    <xf numFmtId="0" fontId="6" fillId="0" borderId="5" xfId="0" applyFont="1" applyBorder="1" applyAlignment="1" applyProtection="1">
      <alignment vertical="center"/>
    </xf>
    <xf numFmtId="0" fontId="6" fillId="0" borderId="0" xfId="0" applyFont="1" applyBorder="1" applyAlignment="1" applyProtection="1">
      <alignment vertical="center"/>
    </xf>
    <xf numFmtId="0" fontId="6" fillId="0" borderId="24" xfId="0" applyFont="1" applyBorder="1" applyAlignment="1" applyProtection="1">
      <alignment horizontal="left" vertical="center"/>
    </xf>
    <xf numFmtId="0" fontId="6" fillId="0" borderId="24" xfId="0" applyFont="1" applyBorder="1" applyAlignment="1" applyProtection="1">
      <alignment vertical="center"/>
    </xf>
    <xf numFmtId="4" fontId="6" fillId="0" borderId="24" xfId="0" applyNumberFormat="1" applyFont="1" applyBorder="1" applyAlignment="1" applyProtection="1">
      <alignment vertical="center"/>
    </xf>
    <xf numFmtId="0" fontId="6" fillId="0" borderId="6" xfId="0" applyFont="1" applyBorder="1" applyAlignment="1" applyProtection="1">
      <alignment vertical="center"/>
    </xf>
    <xf numFmtId="0" fontId="2" fillId="0" borderId="0" xfId="0" applyFont="1" applyAlignment="1" applyProtection="1">
      <alignment horizontal="left" vertical="center"/>
    </xf>
    <xf numFmtId="0" fontId="0" fillId="0" borderId="5" xfId="0" applyFont="1" applyBorder="1" applyAlignment="1" applyProtection="1">
      <alignment horizontal="center" vertical="center" wrapText="1"/>
    </xf>
    <xf numFmtId="0" fontId="2" fillId="5" borderId="20" xfId="0" applyFont="1" applyFill="1" applyBorder="1" applyAlignment="1" applyProtection="1">
      <alignment horizontal="center" vertical="center" wrapText="1"/>
    </xf>
    <xf numFmtId="0" fontId="2" fillId="5" borderId="21" xfId="0" applyFont="1" applyFill="1" applyBorder="1" applyAlignment="1" applyProtection="1">
      <alignment horizontal="center" vertical="center" wrapText="1"/>
    </xf>
    <xf numFmtId="0" fontId="31" fillId="5" borderId="21" xfId="0" applyFont="1" applyFill="1" applyBorder="1" applyAlignment="1" applyProtection="1">
      <alignment horizontal="center" vertical="center" wrapText="1"/>
    </xf>
    <xf numFmtId="0" fontId="2" fillId="5" borderId="22" xfId="0" applyFont="1" applyFill="1" applyBorder="1" applyAlignment="1" applyProtection="1">
      <alignment horizontal="center" vertical="center" wrapText="1"/>
    </xf>
    <xf numFmtId="0" fontId="0" fillId="0" borderId="5" xfId="0" applyFont="1" applyBorder="1" applyAlignment="1">
      <alignment horizontal="center" vertical="center" wrapText="1"/>
    </xf>
    <xf numFmtId="4" fontId="22" fillId="0" borderId="0" xfId="0" applyNumberFormat="1" applyFont="1" applyAlignment="1" applyProtection="1"/>
    <xf numFmtId="166" fontId="32" fillId="0" borderId="16" xfId="0" applyNumberFormat="1" applyFont="1" applyBorder="1" applyAlignment="1" applyProtection="1"/>
    <xf numFmtId="166" fontId="32" fillId="0" borderId="17" xfId="0" applyNumberFormat="1" applyFont="1" applyBorder="1" applyAlignment="1" applyProtection="1"/>
    <xf numFmtId="4" fontId="33" fillId="0" borderId="0" xfId="0" applyNumberFormat="1" applyFont="1" applyAlignment="1">
      <alignment vertical="center"/>
    </xf>
    <xf numFmtId="0" fontId="7" fillId="0" borderId="5" xfId="0" applyFont="1" applyBorder="1" applyAlignment="1" applyProtection="1"/>
    <xf numFmtId="0" fontId="7" fillId="0" borderId="0" xfId="0" applyFont="1" applyAlignment="1" applyProtection="1"/>
    <xf numFmtId="0" fontId="7" fillId="0" borderId="0" xfId="0" applyFont="1" applyAlignment="1" applyProtection="1">
      <alignment horizontal="left"/>
    </xf>
    <xf numFmtId="0" fontId="5" fillId="0" borderId="0" xfId="0" applyFont="1" applyAlignment="1" applyProtection="1">
      <alignment horizontal="left"/>
    </xf>
    <xf numFmtId="4" fontId="5" fillId="0" borderId="0" xfId="0" applyNumberFormat="1" applyFont="1" applyAlignment="1" applyProtection="1"/>
    <xf numFmtId="0" fontId="7" fillId="0" borderId="5" xfId="0" applyFont="1" applyBorder="1" applyAlignment="1"/>
    <xf numFmtId="0" fontId="7" fillId="0" borderId="18" xfId="0" applyFont="1" applyBorder="1" applyAlignment="1" applyProtection="1"/>
    <xf numFmtId="0" fontId="7" fillId="0" borderId="0" xfId="0" applyFont="1" applyBorder="1" applyAlignment="1" applyProtection="1"/>
    <xf numFmtId="166" fontId="7" fillId="0" borderId="0" xfId="0" applyNumberFormat="1" applyFont="1" applyBorder="1" applyAlignment="1" applyProtection="1"/>
    <xf numFmtId="166" fontId="7" fillId="0" borderId="19" xfId="0" applyNumberFormat="1" applyFont="1" applyBorder="1" applyAlignment="1" applyProtection="1"/>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7" fillId="0" borderId="0" xfId="0" applyFont="1" applyBorder="1" applyAlignment="1" applyProtection="1">
      <alignment horizontal="left"/>
    </xf>
    <xf numFmtId="0" fontId="6" fillId="0" borderId="0" xfId="0" applyFont="1" applyBorder="1" applyAlignment="1" applyProtection="1">
      <alignment horizontal="left"/>
    </xf>
    <xf numFmtId="4" fontId="6" fillId="0" borderId="0" xfId="0" applyNumberFormat="1" applyFont="1" applyBorder="1" applyAlignment="1" applyProtection="1"/>
    <xf numFmtId="0" fontId="0" fillId="0" borderId="28" xfId="0" applyFont="1" applyBorder="1" applyAlignment="1" applyProtection="1">
      <alignment horizontal="center" vertical="center"/>
    </xf>
    <xf numFmtId="49" fontId="0" fillId="0" borderId="28" xfId="0" applyNumberFormat="1" applyFont="1" applyBorder="1" applyAlignment="1" applyProtection="1">
      <alignment horizontal="left" vertical="center" wrapText="1"/>
    </xf>
    <xf numFmtId="0" fontId="0" fillId="0" borderId="28" xfId="0" applyFont="1" applyBorder="1" applyAlignment="1" applyProtection="1">
      <alignment horizontal="left" vertical="center" wrapText="1"/>
    </xf>
    <xf numFmtId="0" fontId="0" fillId="0" borderId="28" xfId="0" applyFont="1" applyBorder="1" applyAlignment="1" applyProtection="1">
      <alignment horizontal="center" vertical="center" wrapText="1"/>
    </xf>
    <xf numFmtId="167" fontId="0" fillId="0" borderId="28" xfId="0" applyNumberFormat="1" applyFont="1" applyBorder="1" applyAlignment="1" applyProtection="1">
      <alignment vertical="center"/>
    </xf>
    <xf numFmtId="4" fontId="0" fillId="0" borderId="28" xfId="0" applyNumberFormat="1" applyFont="1" applyBorder="1" applyAlignment="1" applyProtection="1">
      <alignment vertical="center"/>
    </xf>
    <xf numFmtId="0" fontId="1" fillId="0" borderId="28" xfId="0" applyFont="1" applyBorder="1" applyAlignment="1" applyProtection="1">
      <alignment horizontal="left" vertical="center"/>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9" xfId="0" applyNumberFormat="1" applyFont="1" applyBorder="1" applyAlignment="1" applyProtection="1">
      <alignment vertical="center"/>
    </xf>
    <xf numFmtId="4" fontId="0" fillId="0" borderId="0" xfId="0" applyNumberFormat="1" applyFont="1" applyAlignment="1">
      <alignment vertical="center"/>
    </xf>
    <xf numFmtId="0" fontId="34" fillId="0" borderId="0" xfId="0" applyFont="1" applyAlignment="1" applyProtection="1">
      <alignment horizontal="left" vertical="center"/>
    </xf>
    <xf numFmtId="0" fontId="35" fillId="0" borderId="0" xfId="0" applyFont="1" applyAlignment="1" applyProtection="1">
      <alignment vertical="center" wrapText="1"/>
    </xf>
    <xf numFmtId="0" fontId="0" fillId="0" borderId="18" xfId="0" applyFont="1" applyBorder="1" applyAlignment="1" applyProtection="1">
      <alignment vertical="center"/>
    </xf>
    <xf numFmtId="0" fontId="8" fillId="0" borderId="5" xfId="0" applyFont="1" applyBorder="1" applyAlignment="1" applyProtection="1">
      <alignment vertical="center"/>
    </xf>
    <xf numFmtId="0" fontId="8" fillId="0" borderId="0" xfId="0" applyFont="1" applyAlignment="1" applyProtection="1">
      <alignment vertical="center"/>
    </xf>
    <xf numFmtId="0" fontId="8" fillId="0" borderId="0" xfId="0" applyFont="1" applyAlignment="1" applyProtection="1">
      <alignment horizontal="left" vertical="center"/>
    </xf>
    <xf numFmtId="0" fontId="8" fillId="0" borderId="0" xfId="0" applyFont="1" applyAlignment="1" applyProtection="1">
      <alignment horizontal="left" vertical="center" wrapText="1"/>
    </xf>
    <xf numFmtId="167" fontId="8" fillId="0" borderId="0" xfId="0" applyNumberFormat="1" applyFont="1" applyAlignment="1" applyProtection="1">
      <alignment vertical="center"/>
    </xf>
    <xf numFmtId="0" fontId="8" fillId="0" borderId="5" xfId="0" applyFont="1" applyBorder="1" applyAlignment="1">
      <alignment vertical="center"/>
    </xf>
    <xf numFmtId="0" fontId="8" fillId="0" borderId="18" xfId="0" applyFont="1" applyBorder="1" applyAlignment="1" applyProtection="1">
      <alignment vertical="center"/>
    </xf>
    <xf numFmtId="0" fontId="8" fillId="0" borderId="0" xfId="0" applyFont="1" applyBorder="1" applyAlignment="1" applyProtection="1">
      <alignment vertical="center"/>
    </xf>
    <xf numFmtId="0" fontId="8" fillId="0" borderId="19" xfId="0" applyFont="1" applyBorder="1" applyAlignment="1" applyProtection="1">
      <alignment vertical="center"/>
    </xf>
    <xf numFmtId="0" fontId="8" fillId="0" borderId="0" xfId="0" applyFont="1" applyAlignment="1">
      <alignment horizontal="left" vertical="center"/>
    </xf>
    <xf numFmtId="0" fontId="9" fillId="0" borderId="5" xfId="0" applyFont="1" applyBorder="1" applyAlignment="1" applyProtection="1">
      <alignment vertical="center"/>
    </xf>
    <xf numFmtId="0" fontId="9" fillId="0" borderId="0" xfId="0" applyFont="1" applyAlignment="1" applyProtection="1">
      <alignment vertical="center"/>
    </xf>
    <xf numFmtId="0" fontId="34" fillId="0" borderId="0" xfId="0" applyFont="1" applyBorder="1" applyAlignment="1" applyProtection="1">
      <alignment horizontal="left" vertical="center"/>
    </xf>
    <xf numFmtId="0" fontId="36" fillId="0" borderId="0" xfId="0" applyFont="1" applyBorder="1" applyAlignment="1" applyProtection="1">
      <alignment horizontal="left" vertical="center"/>
    </xf>
    <xf numFmtId="0" fontId="36" fillId="0" borderId="0" xfId="0" applyFont="1" applyBorder="1" applyAlignment="1" applyProtection="1">
      <alignment horizontal="left" vertical="center" wrapText="1"/>
    </xf>
    <xf numFmtId="167" fontId="9" fillId="0" borderId="0" xfId="0" applyNumberFormat="1" applyFont="1" applyBorder="1" applyAlignment="1" applyProtection="1">
      <alignment vertical="center"/>
    </xf>
    <xf numFmtId="0" fontId="9" fillId="0" borderId="5" xfId="0" applyFont="1" applyBorder="1" applyAlignment="1">
      <alignment vertical="center"/>
    </xf>
    <xf numFmtId="0" fontId="9" fillId="0" borderId="18" xfId="0" applyFont="1" applyBorder="1" applyAlignment="1" applyProtection="1">
      <alignment vertical="center"/>
    </xf>
    <xf numFmtId="0" fontId="9" fillId="0" borderId="0" xfId="0" applyFont="1" applyBorder="1" applyAlignment="1" applyProtection="1">
      <alignment vertical="center"/>
    </xf>
    <xf numFmtId="0" fontId="9" fillId="0" borderId="19" xfId="0" applyFont="1" applyBorder="1" applyAlignment="1" applyProtection="1">
      <alignment vertical="center"/>
    </xf>
    <xf numFmtId="0" fontId="9" fillId="0" borderId="0" xfId="0" applyFont="1" applyAlignment="1">
      <alignment horizontal="lef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left" vertical="center" wrapText="1"/>
    </xf>
    <xf numFmtId="167" fontId="8" fillId="0" borderId="0" xfId="0" applyNumberFormat="1" applyFont="1" applyBorder="1" applyAlignment="1" applyProtection="1">
      <alignment vertical="center"/>
    </xf>
    <xf numFmtId="0" fontId="35" fillId="0" borderId="0" xfId="0" applyFont="1" applyBorder="1" applyAlignment="1" applyProtection="1">
      <alignment vertical="center" wrapText="1"/>
    </xf>
    <xf numFmtId="0" fontId="37" fillId="0" borderId="28" xfId="0" applyFont="1" applyBorder="1" applyAlignment="1" applyProtection="1">
      <alignment horizontal="center" vertical="center"/>
    </xf>
    <xf numFmtId="49" fontId="37" fillId="0" borderId="28" xfId="0" applyNumberFormat="1" applyFont="1" applyBorder="1" applyAlignment="1" applyProtection="1">
      <alignment horizontal="left" vertical="center" wrapText="1"/>
    </xf>
    <xf numFmtId="0" fontId="37" fillId="0" borderId="28" xfId="0" applyFont="1" applyBorder="1" applyAlignment="1" applyProtection="1">
      <alignment horizontal="left" vertical="center" wrapText="1"/>
    </xf>
    <xf numFmtId="0" fontId="37" fillId="0" borderId="28" xfId="0" applyFont="1" applyBorder="1" applyAlignment="1" applyProtection="1">
      <alignment horizontal="center" vertical="center" wrapText="1"/>
    </xf>
    <xf numFmtId="167" fontId="37" fillId="0" borderId="28" xfId="0" applyNumberFormat="1" applyFont="1" applyBorder="1" applyAlignment="1" applyProtection="1">
      <alignment vertical="center"/>
    </xf>
    <xf numFmtId="4" fontId="37" fillId="0" borderId="28" xfId="0" applyNumberFormat="1" applyFont="1" applyBorder="1" applyAlignment="1" applyProtection="1">
      <alignment vertical="center"/>
    </xf>
    <xf numFmtId="0" fontId="37" fillId="0" borderId="5" xfId="0" applyFont="1" applyBorder="1" applyAlignment="1">
      <alignment vertical="center"/>
    </xf>
    <xf numFmtId="0" fontId="37" fillId="0" borderId="28" xfId="0" applyFont="1" applyBorder="1" applyAlignment="1" applyProtection="1">
      <alignment horizontal="left" vertical="center"/>
    </xf>
    <xf numFmtId="0" fontId="37" fillId="0" borderId="0" xfId="0" applyFont="1" applyBorder="1" applyAlignment="1" applyProtection="1">
      <alignment horizontal="center" vertical="center"/>
    </xf>
    <xf numFmtId="0" fontId="1" fillId="0" borderId="24" xfId="0" applyFont="1" applyBorder="1" applyAlignment="1" applyProtection="1">
      <alignment horizontal="center" vertical="center"/>
    </xf>
    <xf numFmtId="166" fontId="1" fillId="0" borderId="24" xfId="0" applyNumberFormat="1" applyFont="1" applyBorder="1" applyAlignment="1" applyProtection="1">
      <alignment vertical="center"/>
    </xf>
    <xf numFmtId="166" fontId="1" fillId="0" borderId="25" xfId="0" applyNumberFormat="1" applyFont="1" applyBorder="1" applyAlignment="1" applyProtection="1">
      <alignment vertical="center"/>
    </xf>
    <xf numFmtId="0" fontId="6" fillId="0" borderId="0" xfId="0" applyFont="1" applyAlignment="1" applyProtection="1">
      <alignment horizontal="left"/>
    </xf>
    <xf numFmtId="4" fontId="6" fillId="0" borderId="0" xfId="0" applyNumberFormat="1" applyFont="1" applyAlignment="1" applyProtection="1"/>
    <xf numFmtId="0" fontId="36" fillId="0" borderId="0" xfId="0" applyFont="1" applyAlignment="1" applyProtection="1">
      <alignment horizontal="left" vertical="center"/>
    </xf>
    <xf numFmtId="0" fontId="36" fillId="0" borderId="0" xfId="0" applyFont="1" applyAlignment="1" applyProtection="1">
      <alignment horizontal="left" vertical="center" wrapText="1"/>
    </xf>
    <xf numFmtId="167" fontId="9" fillId="0" borderId="0" xfId="0" applyNumberFormat="1" applyFont="1" applyAlignment="1" applyProtection="1">
      <alignment vertical="center"/>
    </xf>
    <xf numFmtId="0" fontId="0" fillId="0" borderId="23" xfId="0" applyFont="1" applyBorder="1" applyAlignment="1" applyProtection="1">
      <alignment vertical="center"/>
    </xf>
    <xf numFmtId="0" fontId="0" fillId="0" borderId="24" xfId="0" applyFont="1" applyBorder="1" applyAlignment="1" applyProtection="1">
      <alignment vertical="center"/>
    </xf>
    <xf numFmtId="0" fontId="0" fillId="0" borderId="25" xfId="0" applyFont="1" applyBorder="1" applyAlignment="1" applyProtection="1">
      <alignment vertical="center"/>
    </xf>
    <xf numFmtId="0" fontId="0" fillId="0" borderId="0" xfId="0" applyAlignment="1" applyProtection="1">
      <alignment vertical="top"/>
      <protection locked="0"/>
    </xf>
    <xf numFmtId="0" fontId="38" fillId="0" borderId="29" xfId="0" applyFont="1" applyBorder="1" applyAlignment="1" applyProtection="1">
      <alignment vertical="center" wrapText="1"/>
      <protection locked="0"/>
    </xf>
    <xf numFmtId="0" fontId="38" fillId="0" borderId="30" xfId="0" applyFont="1" applyBorder="1" applyAlignment="1" applyProtection="1">
      <alignment vertical="center" wrapText="1"/>
      <protection locked="0"/>
    </xf>
    <xf numFmtId="0" fontId="38" fillId="0" borderId="31" xfId="0" applyFont="1" applyBorder="1" applyAlignment="1" applyProtection="1">
      <alignment vertical="center" wrapText="1"/>
      <protection locked="0"/>
    </xf>
    <xf numFmtId="0" fontId="38" fillId="0" borderId="32" xfId="0" applyFont="1" applyBorder="1" applyAlignment="1" applyProtection="1">
      <alignment horizontal="center" vertical="center" wrapText="1"/>
      <protection locked="0"/>
    </xf>
    <xf numFmtId="0" fontId="38" fillId="0" borderId="33" xfId="0" applyFont="1" applyBorder="1" applyAlignment="1" applyProtection="1">
      <alignment horizontal="center" vertical="center" wrapText="1"/>
      <protection locked="0"/>
    </xf>
    <xf numFmtId="0" fontId="38" fillId="0" borderId="32" xfId="0" applyFont="1" applyBorder="1" applyAlignment="1" applyProtection="1">
      <alignment vertical="center" wrapText="1"/>
      <protection locked="0"/>
    </xf>
    <xf numFmtId="0" fontId="38" fillId="0" borderId="33" xfId="0" applyFont="1" applyBorder="1" applyAlignment="1" applyProtection="1">
      <alignment vertical="center" wrapText="1"/>
      <protection locked="0"/>
    </xf>
    <xf numFmtId="0" fontId="40" fillId="0" borderId="1" xfId="0" applyFont="1" applyBorder="1" applyAlignment="1" applyProtection="1">
      <alignment horizontal="left" vertical="center" wrapText="1"/>
      <protection locked="0"/>
    </xf>
    <xf numFmtId="0" fontId="41" fillId="0" borderId="1" xfId="0" applyFont="1" applyBorder="1" applyAlignment="1" applyProtection="1">
      <alignment horizontal="left" vertical="center" wrapText="1"/>
      <protection locked="0"/>
    </xf>
    <xf numFmtId="0" fontId="41" fillId="0" borderId="32" xfId="0" applyFont="1" applyBorder="1" applyAlignment="1" applyProtection="1">
      <alignment vertical="center" wrapText="1"/>
      <protection locked="0"/>
    </xf>
    <xf numFmtId="0" fontId="41" fillId="0" borderId="1" xfId="0" applyFont="1" applyBorder="1" applyAlignment="1" applyProtection="1">
      <alignment vertical="center" wrapText="1"/>
      <protection locked="0"/>
    </xf>
    <xf numFmtId="0" fontId="41" fillId="0" borderId="1" xfId="0" applyFont="1" applyBorder="1" applyAlignment="1" applyProtection="1">
      <alignment vertical="center"/>
      <protection locked="0"/>
    </xf>
    <xf numFmtId="0" fontId="41" fillId="0" borderId="1" xfId="0" applyFont="1" applyBorder="1" applyAlignment="1" applyProtection="1">
      <alignment horizontal="left" vertical="center"/>
      <protection locked="0"/>
    </xf>
    <xf numFmtId="49" fontId="41" fillId="0" borderId="1" xfId="0" applyNumberFormat="1" applyFont="1" applyBorder="1" applyAlignment="1" applyProtection="1">
      <alignment vertical="center" wrapText="1"/>
      <protection locked="0"/>
    </xf>
    <xf numFmtId="0" fontId="38" fillId="0" borderId="35" xfId="0" applyFont="1" applyBorder="1" applyAlignment="1" applyProtection="1">
      <alignment vertical="center" wrapText="1"/>
      <protection locked="0"/>
    </xf>
    <xf numFmtId="0" fontId="42" fillId="0" borderId="34" xfId="0" applyFont="1" applyBorder="1" applyAlignment="1" applyProtection="1">
      <alignment vertical="center" wrapText="1"/>
      <protection locked="0"/>
    </xf>
    <xf numFmtId="0" fontId="38" fillId="0" borderId="36" xfId="0" applyFont="1" applyBorder="1" applyAlignment="1" applyProtection="1">
      <alignment vertical="center" wrapText="1"/>
      <protection locked="0"/>
    </xf>
    <xf numFmtId="0" fontId="38" fillId="0" borderId="1" xfId="0" applyFont="1" applyBorder="1" applyAlignment="1" applyProtection="1">
      <alignment vertical="top"/>
      <protection locked="0"/>
    </xf>
    <xf numFmtId="0" fontId="38" fillId="0" borderId="0" xfId="0" applyFont="1" applyAlignment="1" applyProtection="1">
      <alignment vertical="top"/>
      <protection locked="0"/>
    </xf>
    <xf numFmtId="0" fontId="38" fillId="0" borderId="29" xfId="0" applyFont="1" applyBorder="1" applyAlignment="1" applyProtection="1">
      <alignment horizontal="left" vertical="center"/>
      <protection locked="0"/>
    </xf>
    <xf numFmtId="0" fontId="38" fillId="0" borderId="30" xfId="0" applyFont="1" applyBorder="1" applyAlignment="1" applyProtection="1">
      <alignment horizontal="left" vertical="center"/>
      <protection locked="0"/>
    </xf>
    <xf numFmtId="0" fontId="38" fillId="0" borderId="31" xfId="0" applyFont="1" applyBorder="1" applyAlignment="1" applyProtection="1">
      <alignment horizontal="left" vertical="center"/>
      <protection locked="0"/>
    </xf>
    <xf numFmtId="0" fontId="38" fillId="0" borderId="32" xfId="0" applyFont="1" applyBorder="1" applyAlignment="1" applyProtection="1">
      <alignment horizontal="left" vertical="center"/>
      <protection locked="0"/>
    </xf>
    <xf numFmtId="0" fontId="38" fillId="0" borderId="33" xfId="0" applyFont="1" applyBorder="1" applyAlignment="1" applyProtection="1">
      <alignment horizontal="left" vertical="center"/>
      <protection locked="0"/>
    </xf>
    <xf numFmtId="0" fontId="40" fillId="0" borderId="1" xfId="0" applyFont="1" applyBorder="1" applyAlignment="1" applyProtection="1">
      <alignment horizontal="left" vertical="center"/>
      <protection locked="0"/>
    </xf>
    <xf numFmtId="0" fontId="43" fillId="0" borderId="0" xfId="0" applyFont="1" applyAlignment="1" applyProtection="1">
      <alignment horizontal="left" vertical="center"/>
      <protection locked="0"/>
    </xf>
    <xf numFmtId="0" fontId="40" fillId="0" borderId="34" xfId="0" applyFont="1" applyBorder="1" applyAlignment="1" applyProtection="1">
      <alignment horizontal="left" vertical="center"/>
      <protection locked="0"/>
    </xf>
    <xf numFmtId="0" fontId="40" fillId="0" borderId="34" xfId="0" applyFont="1" applyBorder="1" applyAlignment="1" applyProtection="1">
      <alignment horizontal="center" vertical="center"/>
      <protection locked="0"/>
    </xf>
    <xf numFmtId="0" fontId="43" fillId="0" borderId="34" xfId="0" applyFont="1" applyBorder="1" applyAlignment="1" applyProtection="1">
      <alignment horizontal="left" vertical="center"/>
      <protection locked="0"/>
    </xf>
    <xf numFmtId="0" fontId="44" fillId="0" borderId="1" xfId="0" applyFont="1" applyBorder="1" applyAlignment="1" applyProtection="1">
      <alignment horizontal="left" vertical="center"/>
      <protection locked="0"/>
    </xf>
    <xf numFmtId="0" fontId="41" fillId="0" borderId="0" xfId="0" applyFont="1" applyAlignment="1" applyProtection="1">
      <alignment horizontal="left" vertical="center"/>
      <protection locked="0"/>
    </xf>
    <xf numFmtId="0" fontId="41" fillId="0" borderId="1" xfId="0" applyFont="1" applyBorder="1" applyAlignment="1" applyProtection="1">
      <alignment horizontal="center" vertical="center"/>
      <protection locked="0"/>
    </xf>
    <xf numFmtId="0" fontId="41" fillId="0" borderId="32" xfId="0" applyFont="1" applyBorder="1" applyAlignment="1" applyProtection="1">
      <alignment horizontal="left" vertical="center"/>
      <protection locked="0"/>
    </xf>
    <xf numFmtId="0" fontId="41" fillId="2" borderId="1" xfId="0" applyFont="1" applyFill="1" applyBorder="1" applyAlignment="1" applyProtection="1">
      <alignment horizontal="left" vertical="center"/>
      <protection locked="0"/>
    </xf>
    <xf numFmtId="0" fontId="41" fillId="2" borderId="1" xfId="0" applyFont="1" applyFill="1" applyBorder="1" applyAlignment="1" applyProtection="1">
      <alignment horizontal="center" vertical="center"/>
      <protection locked="0"/>
    </xf>
    <xf numFmtId="0" fontId="38" fillId="0" borderId="35" xfId="0" applyFont="1" applyBorder="1" applyAlignment="1" applyProtection="1">
      <alignment horizontal="left" vertical="center"/>
      <protection locked="0"/>
    </xf>
    <xf numFmtId="0" fontId="42" fillId="0" borderId="34" xfId="0" applyFont="1" applyBorder="1" applyAlignment="1" applyProtection="1">
      <alignment horizontal="left" vertical="center"/>
      <protection locked="0"/>
    </xf>
    <xf numFmtId="0" fontId="38" fillId="0" borderId="36" xfId="0" applyFont="1" applyBorder="1" applyAlignment="1" applyProtection="1">
      <alignment horizontal="left" vertical="center"/>
      <protection locked="0"/>
    </xf>
    <xf numFmtId="0" fontId="38" fillId="0" borderId="1" xfId="0" applyFont="1" applyBorder="1" applyAlignment="1" applyProtection="1">
      <alignment horizontal="left" vertical="center"/>
      <protection locked="0"/>
    </xf>
    <xf numFmtId="0" fontId="42" fillId="0" borderId="1" xfId="0" applyFont="1" applyBorder="1" applyAlignment="1" applyProtection="1">
      <alignment horizontal="left" vertical="center"/>
      <protection locked="0"/>
    </xf>
    <xf numFmtId="0" fontId="43" fillId="0" borderId="1" xfId="0" applyFont="1" applyBorder="1" applyAlignment="1" applyProtection="1">
      <alignment horizontal="left" vertical="center"/>
      <protection locked="0"/>
    </xf>
    <xf numFmtId="0" fontId="41" fillId="0" borderId="34" xfId="0" applyFont="1" applyBorder="1" applyAlignment="1" applyProtection="1">
      <alignment horizontal="left" vertical="center"/>
      <protection locked="0"/>
    </xf>
    <xf numFmtId="0" fontId="38" fillId="0" borderId="1" xfId="0" applyFont="1" applyBorder="1" applyAlignment="1" applyProtection="1">
      <alignment horizontal="left" vertical="center" wrapText="1"/>
      <protection locked="0"/>
    </xf>
    <xf numFmtId="0" fontId="41" fillId="0" borderId="1" xfId="0" applyFont="1" applyBorder="1" applyAlignment="1" applyProtection="1">
      <alignment horizontal="center" vertical="center" wrapText="1"/>
      <protection locked="0"/>
    </xf>
    <xf numFmtId="0" fontId="38" fillId="0" borderId="29" xfId="0" applyFont="1" applyBorder="1" applyAlignment="1" applyProtection="1">
      <alignment horizontal="left" vertical="center" wrapText="1"/>
      <protection locked="0"/>
    </xf>
    <xf numFmtId="0" fontId="38" fillId="0" borderId="30" xfId="0" applyFont="1" applyBorder="1" applyAlignment="1" applyProtection="1">
      <alignment horizontal="left" vertical="center" wrapText="1"/>
      <protection locked="0"/>
    </xf>
    <xf numFmtId="0" fontId="38" fillId="0" borderId="31" xfId="0" applyFont="1" applyBorder="1" applyAlignment="1" applyProtection="1">
      <alignment horizontal="left" vertical="center" wrapText="1"/>
      <protection locked="0"/>
    </xf>
    <xf numFmtId="0" fontId="38" fillId="0" borderId="32" xfId="0" applyFont="1" applyBorder="1" applyAlignment="1" applyProtection="1">
      <alignment horizontal="left" vertical="center" wrapText="1"/>
      <protection locked="0"/>
    </xf>
    <xf numFmtId="0" fontId="38" fillId="0" borderId="33" xfId="0" applyFont="1" applyBorder="1" applyAlignment="1" applyProtection="1">
      <alignment horizontal="left" vertical="center" wrapText="1"/>
      <protection locked="0"/>
    </xf>
    <xf numFmtId="0" fontId="43" fillId="0" borderId="32" xfId="0" applyFont="1" applyBorder="1" applyAlignment="1" applyProtection="1">
      <alignment horizontal="left" vertical="center" wrapText="1"/>
      <protection locked="0"/>
    </xf>
    <xf numFmtId="0" fontId="43" fillId="0" borderId="33" xfId="0" applyFont="1" applyBorder="1" applyAlignment="1" applyProtection="1">
      <alignment horizontal="left" vertical="center" wrapText="1"/>
      <protection locked="0"/>
    </xf>
    <xf numFmtId="0" fontId="41" fillId="0" borderId="32" xfId="0" applyFont="1" applyBorder="1" applyAlignment="1" applyProtection="1">
      <alignment horizontal="left" vertical="center" wrapText="1"/>
      <protection locked="0"/>
    </xf>
    <xf numFmtId="0" fontId="41" fillId="0" borderId="33" xfId="0" applyFont="1" applyBorder="1" applyAlignment="1" applyProtection="1">
      <alignment horizontal="left" vertical="center" wrapText="1"/>
      <protection locked="0"/>
    </xf>
    <xf numFmtId="0" fontId="41" fillId="0" borderId="33" xfId="0" applyFont="1" applyBorder="1" applyAlignment="1" applyProtection="1">
      <alignment horizontal="left" vertical="center"/>
      <protection locked="0"/>
    </xf>
    <xf numFmtId="0" fontId="41" fillId="0" borderId="35" xfId="0" applyFont="1" applyBorder="1" applyAlignment="1" applyProtection="1">
      <alignment horizontal="left" vertical="center" wrapText="1"/>
      <protection locked="0"/>
    </xf>
    <xf numFmtId="0" fontId="41" fillId="0" borderId="34" xfId="0" applyFont="1" applyBorder="1" applyAlignment="1" applyProtection="1">
      <alignment horizontal="left" vertical="center" wrapText="1"/>
      <protection locked="0"/>
    </xf>
    <xf numFmtId="0" fontId="41" fillId="0" borderId="36" xfId="0" applyFont="1" applyBorder="1" applyAlignment="1" applyProtection="1">
      <alignment horizontal="left" vertical="center" wrapText="1"/>
      <protection locked="0"/>
    </xf>
    <xf numFmtId="0" fontId="41" fillId="0" borderId="1" xfId="0" applyFont="1" applyBorder="1" applyAlignment="1" applyProtection="1">
      <alignment horizontal="left" vertical="top"/>
      <protection locked="0"/>
    </xf>
    <xf numFmtId="0" fontId="41" fillId="0" borderId="1" xfId="0" applyFont="1" applyBorder="1" applyAlignment="1" applyProtection="1">
      <alignment horizontal="center" vertical="top"/>
      <protection locked="0"/>
    </xf>
    <xf numFmtId="0" fontId="41" fillId="0" borderId="35" xfId="0" applyFont="1" applyBorder="1" applyAlignment="1" applyProtection="1">
      <alignment horizontal="left" vertical="center"/>
      <protection locked="0"/>
    </xf>
    <xf numFmtId="0" fontId="41" fillId="0" borderId="36" xfId="0" applyFont="1" applyBorder="1" applyAlignment="1" applyProtection="1">
      <alignment horizontal="left" vertical="center"/>
      <protection locked="0"/>
    </xf>
    <xf numFmtId="0" fontId="43" fillId="0" borderId="0" xfId="0" applyFont="1" applyAlignment="1" applyProtection="1">
      <alignment vertical="center"/>
      <protection locked="0"/>
    </xf>
    <xf numFmtId="0" fontId="40" fillId="0" borderId="1" xfId="0" applyFont="1" applyBorder="1" applyAlignment="1" applyProtection="1">
      <alignment vertical="center"/>
      <protection locked="0"/>
    </xf>
    <xf numFmtId="0" fontId="43" fillId="0" borderId="34" xfId="0" applyFont="1" applyBorder="1" applyAlignment="1" applyProtection="1">
      <alignment vertical="center"/>
      <protection locked="0"/>
    </xf>
    <xf numFmtId="0" fontId="40" fillId="0" borderId="34" xfId="0" applyFont="1" applyBorder="1" applyAlignment="1" applyProtection="1">
      <alignment vertical="center"/>
      <protection locked="0"/>
    </xf>
    <xf numFmtId="0" fontId="0" fillId="0" borderId="1" xfId="0" applyBorder="1" applyAlignment="1" applyProtection="1">
      <alignment vertical="top"/>
      <protection locked="0"/>
    </xf>
    <xf numFmtId="49" fontId="41" fillId="0" borderId="1"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40" fillId="0" borderId="34" xfId="0" applyFont="1" applyBorder="1" applyAlignment="1" applyProtection="1">
      <alignment horizontal="left"/>
      <protection locked="0"/>
    </xf>
    <xf numFmtId="0" fontId="43" fillId="0" borderId="34" xfId="0" applyFont="1" applyBorder="1" applyAlignment="1" applyProtection="1">
      <protection locked="0"/>
    </xf>
    <xf numFmtId="0" fontId="38" fillId="0" borderId="32" xfId="0" applyFont="1" applyBorder="1" applyAlignment="1" applyProtection="1">
      <alignment vertical="top"/>
      <protection locked="0"/>
    </xf>
    <xf numFmtId="0" fontId="38" fillId="0" borderId="33" xfId="0" applyFont="1" applyBorder="1" applyAlignment="1" applyProtection="1">
      <alignment vertical="top"/>
      <protection locked="0"/>
    </xf>
    <xf numFmtId="0" fontId="38" fillId="0" borderId="1" xfId="0" applyFont="1" applyBorder="1" applyAlignment="1" applyProtection="1">
      <alignment horizontal="center" vertical="center"/>
      <protection locked="0"/>
    </xf>
    <xf numFmtId="0" fontId="38" fillId="0" borderId="1" xfId="0" applyFont="1" applyBorder="1" applyAlignment="1" applyProtection="1">
      <alignment horizontal="left" vertical="top"/>
      <protection locked="0"/>
    </xf>
    <xf numFmtId="0" fontId="38" fillId="0" borderId="35" xfId="0" applyFont="1" applyBorder="1" applyAlignment="1" applyProtection="1">
      <alignment vertical="top"/>
      <protection locked="0"/>
    </xf>
    <xf numFmtId="0" fontId="38" fillId="0" borderId="34" xfId="0" applyFont="1" applyBorder="1" applyAlignment="1" applyProtection="1">
      <alignment vertical="top"/>
      <protection locked="0"/>
    </xf>
    <xf numFmtId="0" fontId="38" fillId="0" borderId="36" xfId="0" applyFont="1" applyBorder="1" applyAlignment="1" applyProtection="1">
      <alignment vertical="top"/>
      <protection locked="0"/>
    </xf>
    <xf numFmtId="4" fontId="22" fillId="0" borderId="0" xfId="0" applyNumberFormat="1" applyFont="1" applyAlignment="1" applyProtection="1">
      <alignment horizontal="right" vertical="center"/>
    </xf>
    <xf numFmtId="4" fontId="22" fillId="0" borderId="0" xfId="0" applyNumberFormat="1" applyFont="1" applyAlignment="1" applyProtection="1">
      <alignment vertical="center"/>
    </xf>
    <xf numFmtId="0" fontId="0" fillId="0" borderId="0" xfId="0"/>
    <xf numFmtId="4" fontId="26" fillId="0" borderId="0" xfId="0" applyNumberFormat="1" applyFont="1" applyAlignment="1" applyProtection="1">
      <alignment vertical="center"/>
    </xf>
    <xf numFmtId="0" fontId="26" fillId="0" borderId="0" xfId="0" applyFont="1" applyAlignment="1" applyProtection="1">
      <alignment vertical="center"/>
    </xf>
    <xf numFmtId="0" fontId="25" fillId="0" borderId="0" xfId="0" applyFont="1" applyAlignment="1" applyProtection="1">
      <alignment horizontal="left" vertical="center" wrapText="1"/>
    </xf>
    <xf numFmtId="0" fontId="3" fillId="0" borderId="0" xfId="0" applyFont="1" applyAlignment="1" applyProtection="1">
      <alignment horizontal="left" vertical="center" wrapText="1"/>
    </xf>
    <xf numFmtId="0" fontId="3"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xf>
    <xf numFmtId="0" fontId="21" fillId="0" borderId="15" xfId="0" applyFont="1" applyBorder="1" applyAlignment="1">
      <alignment horizontal="center" vertical="center"/>
    </xf>
    <xf numFmtId="0" fontId="21" fillId="0" borderId="16" xfId="0" applyFont="1" applyBorder="1" applyAlignment="1">
      <alignment horizontal="lef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1" fillId="0" borderId="18" xfId="0" applyFont="1" applyBorder="1" applyAlignment="1" applyProtection="1">
      <alignment horizontal="left" vertical="center"/>
    </xf>
    <xf numFmtId="0" fontId="1" fillId="0" borderId="0" xfId="0" applyFont="1" applyBorder="1" applyAlignment="1" applyProtection="1">
      <alignment horizontal="left" vertical="center"/>
    </xf>
    <xf numFmtId="0" fontId="2" fillId="5" borderId="9" xfId="0" applyFont="1" applyFill="1" applyBorder="1" applyAlignment="1" applyProtection="1">
      <alignment horizontal="center" vertical="center"/>
    </xf>
    <xf numFmtId="0" fontId="2" fillId="5" borderId="10" xfId="0" applyFont="1" applyFill="1" applyBorder="1" applyAlignment="1" applyProtection="1">
      <alignment horizontal="left" vertical="center"/>
    </xf>
    <xf numFmtId="0" fontId="2" fillId="5" borderId="10" xfId="0" applyFont="1" applyFill="1" applyBorder="1" applyAlignment="1" applyProtection="1">
      <alignment horizontal="center" vertical="center"/>
    </xf>
    <xf numFmtId="0" fontId="2" fillId="5" borderId="10" xfId="0" applyFont="1" applyFill="1" applyBorder="1" applyAlignment="1" applyProtection="1">
      <alignment horizontal="right" vertical="center"/>
    </xf>
    <xf numFmtId="164" fontId="1" fillId="0" borderId="0" xfId="0" applyNumberFormat="1" applyFont="1" applyBorder="1" applyAlignment="1" applyProtection="1">
      <alignment horizontal="center" vertical="center"/>
    </xf>
    <xf numFmtId="0" fontId="1" fillId="0" borderId="0" xfId="0" applyFont="1" applyBorder="1" applyAlignment="1" applyProtection="1">
      <alignment vertical="center"/>
    </xf>
    <xf numFmtId="4" fontId="19" fillId="0" borderId="0" xfId="0" applyNumberFormat="1" applyFont="1" applyBorder="1" applyAlignment="1" applyProtection="1">
      <alignment vertical="center"/>
    </xf>
    <xf numFmtId="0" fontId="3" fillId="4" borderId="10" xfId="0" applyFont="1" applyFill="1" applyBorder="1" applyAlignment="1" applyProtection="1">
      <alignment horizontal="left" vertical="center"/>
    </xf>
    <xf numFmtId="0" fontId="0" fillId="4" borderId="10" xfId="0" applyFont="1" applyFill="1" applyBorder="1" applyAlignment="1" applyProtection="1">
      <alignment vertical="center"/>
    </xf>
    <xf numFmtId="4" fontId="3" fillId="4" borderId="10" xfId="0" applyNumberFormat="1" applyFont="1" applyFill="1" applyBorder="1" applyAlignment="1" applyProtection="1">
      <alignment vertical="center"/>
    </xf>
    <xf numFmtId="0" fontId="0" fillId="4" borderId="11" xfId="0" applyFont="1" applyFill="1" applyBorder="1" applyAlignment="1" applyProtection="1">
      <alignment vertical="center"/>
    </xf>
    <xf numFmtId="0" fontId="2" fillId="0" borderId="0" xfId="0" applyFont="1" applyBorder="1" applyAlignment="1" applyProtection="1">
      <alignment horizontal="left" vertical="center"/>
    </xf>
    <xf numFmtId="0" fontId="0" fillId="0" borderId="0" xfId="0" applyBorder="1" applyProtection="1"/>
    <xf numFmtId="0" fontId="3" fillId="0" borderId="0" xfId="0" applyFont="1" applyBorder="1" applyAlignment="1" applyProtection="1">
      <alignment horizontal="left" vertical="top" wrapText="1"/>
    </xf>
    <xf numFmtId="0" fontId="2" fillId="0" borderId="0" xfId="0" applyFont="1" applyBorder="1" applyAlignment="1" applyProtection="1">
      <alignment horizontal="left" vertical="center" wrapText="1"/>
    </xf>
    <xf numFmtId="4" fontId="18" fillId="0" borderId="8" xfId="0" applyNumberFormat="1" applyFont="1" applyBorder="1" applyAlignment="1" applyProtection="1">
      <alignment vertical="center"/>
    </xf>
    <xf numFmtId="0" fontId="0" fillId="0" borderId="8" xfId="0" applyFont="1" applyBorder="1" applyAlignment="1" applyProtection="1">
      <alignment vertical="center"/>
    </xf>
    <xf numFmtId="0" fontId="1" fillId="0" borderId="0" xfId="0" applyFont="1" applyBorder="1" applyAlignment="1" applyProtection="1">
      <alignment horizontal="right" vertical="center"/>
    </xf>
    <xf numFmtId="0" fontId="17" fillId="0" borderId="0" xfId="0" applyFont="1" applyAlignment="1" applyProtection="1">
      <alignment horizontal="left" vertical="center" wrapText="1"/>
    </xf>
    <xf numFmtId="0" fontId="17" fillId="0" borderId="0" xfId="0" applyFont="1" applyAlignment="1" applyProtection="1">
      <alignment horizontal="left" vertical="center"/>
    </xf>
    <xf numFmtId="0" fontId="0" fillId="0" borderId="0" xfId="0" applyFont="1" applyAlignment="1" applyProtection="1">
      <alignment vertical="center"/>
    </xf>
    <xf numFmtId="0" fontId="29" fillId="3" borderId="0" xfId="1" applyFont="1" applyFill="1" applyAlignment="1" applyProtection="1">
      <alignment vertical="center"/>
    </xf>
    <xf numFmtId="0" fontId="17" fillId="0" borderId="0" xfId="0" applyFont="1" applyBorder="1" applyAlignment="1" applyProtection="1">
      <alignment horizontal="left" vertical="center" wrapText="1"/>
    </xf>
    <xf numFmtId="0" fontId="17" fillId="0" borderId="0" xfId="0" applyFont="1" applyBorder="1" applyAlignment="1" applyProtection="1">
      <alignment horizontal="left" vertical="center"/>
    </xf>
    <xf numFmtId="0" fontId="3" fillId="0" borderId="0" xfId="0" applyFont="1" applyBorder="1" applyAlignment="1" applyProtection="1">
      <alignment horizontal="left" vertical="center" wrapText="1"/>
    </xf>
    <xf numFmtId="0" fontId="0" fillId="0" borderId="0" xfId="0" applyFont="1" applyBorder="1" applyAlignment="1" applyProtection="1">
      <alignment vertical="center"/>
    </xf>
    <xf numFmtId="0" fontId="41" fillId="0" borderId="1" xfId="0" applyFont="1" applyBorder="1" applyAlignment="1" applyProtection="1">
      <alignment horizontal="left" vertical="center" wrapText="1"/>
      <protection locked="0"/>
    </xf>
    <xf numFmtId="0" fontId="39" fillId="0" borderId="1" xfId="0" applyFont="1" applyBorder="1" applyAlignment="1" applyProtection="1">
      <alignment horizontal="center" vertical="center" wrapText="1"/>
      <protection locked="0"/>
    </xf>
    <xf numFmtId="0" fontId="40" fillId="0" borderId="34" xfId="0" applyFont="1" applyBorder="1" applyAlignment="1" applyProtection="1">
      <alignment horizontal="left" wrapText="1"/>
      <protection locked="0"/>
    </xf>
    <xf numFmtId="0" fontId="41" fillId="0" borderId="1" xfId="0" applyFont="1" applyBorder="1" applyAlignment="1" applyProtection="1">
      <alignment horizontal="left" vertical="center"/>
      <protection locked="0"/>
    </xf>
    <xf numFmtId="49" fontId="41" fillId="0" borderId="1" xfId="0" applyNumberFormat="1" applyFont="1" applyBorder="1" applyAlignment="1" applyProtection="1">
      <alignment horizontal="left" vertical="center" wrapText="1"/>
      <protection locked="0"/>
    </xf>
    <xf numFmtId="0" fontId="39" fillId="0" borderId="1" xfId="0" applyFont="1" applyBorder="1" applyAlignment="1" applyProtection="1">
      <alignment horizontal="center" vertical="center"/>
      <protection locked="0"/>
    </xf>
    <xf numFmtId="0" fontId="40" fillId="0" borderId="34" xfId="0" applyFont="1" applyBorder="1" applyAlignment="1" applyProtection="1">
      <alignment horizontal="left"/>
      <protection locked="0"/>
    </xf>
    <xf numFmtId="0" fontId="41" fillId="0" borderId="1" xfId="0" applyFont="1" applyBorder="1" applyAlignment="1" applyProtection="1">
      <alignment horizontal="left" vertical="top"/>
      <protection locked="0"/>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9"/>
  <sheetViews>
    <sheetView showGridLines="0" workbookViewId="0">
      <pane ySplit="1" topLeftCell="A43" activePane="bottomLeft" state="frozen"/>
      <selection pane="bottomLeft" activeCell="AG64" sqref="AG64"/>
    </sheetView>
  </sheetViews>
  <sheetFormatPr defaultRowHeight="13.5"/>
  <cols>
    <col min="1" max="1" width="8.33203125" customWidth="1"/>
    <col min="2" max="2" width="1.6640625" customWidth="1"/>
    <col min="3" max="3" width="4.1640625" customWidth="1"/>
    <col min="4" max="33" width="2.6640625" customWidth="1"/>
    <col min="34" max="34" width="3.33203125" customWidth="1"/>
    <col min="35" max="35" width="31.6640625" customWidth="1"/>
    <col min="36" max="37" width="2.5" customWidth="1"/>
    <col min="38" max="38" width="8.33203125" customWidth="1"/>
    <col min="39" max="39" width="3.33203125" customWidth="1"/>
    <col min="40" max="40" width="13.33203125" customWidth="1"/>
    <col min="41" max="41" width="7.5" customWidth="1"/>
    <col min="42" max="42" width="4.1640625" customWidth="1"/>
    <col min="43" max="43" width="15.6640625" customWidth="1"/>
    <col min="44" max="44" width="13.6640625" customWidth="1"/>
    <col min="45" max="47" width="25.83203125" hidden="1" customWidth="1"/>
    <col min="48" max="52" width="21.6640625" hidden="1" customWidth="1"/>
    <col min="53" max="53" width="19.1640625" hidden="1" customWidth="1"/>
    <col min="54" max="54" width="25" hidden="1" customWidth="1"/>
    <col min="55" max="56" width="19.1640625" hidden="1" customWidth="1"/>
    <col min="57" max="57" width="66.5" customWidth="1"/>
    <col min="71" max="91" width="9.33203125" hidden="1"/>
  </cols>
  <sheetData>
    <row r="1" spans="1:74" ht="21.4" customHeight="1">
      <c r="A1" s="14" t="s">
        <v>0</v>
      </c>
      <c r="B1" s="15"/>
      <c r="C1" s="15"/>
      <c r="D1" s="16" t="s">
        <v>1</v>
      </c>
      <c r="E1" s="15"/>
      <c r="F1" s="15"/>
      <c r="G1" s="15"/>
      <c r="H1" s="15"/>
      <c r="I1" s="15"/>
      <c r="J1" s="15"/>
      <c r="K1" s="17" t="s">
        <v>2</v>
      </c>
      <c r="L1" s="17"/>
      <c r="M1" s="17"/>
      <c r="N1" s="17"/>
      <c r="O1" s="17"/>
      <c r="P1" s="17"/>
      <c r="Q1" s="17"/>
      <c r="R1" s="17"/>
      <c r="S1" s="17"/>
      <c r="T1" s="15"/>
      <c r="U1" s="15"/>
      <c r="V1" s="15"/>
      <c r="W1" s="17" t="s">
        <v>3</v>
      </c>
      <c r="X1" s="17"/>
      <c r="Y1" s="17"/>
      <c r="Z1" s="17"/>
      <c r="AA1" s="17"/>
      <c r="AB1" s="17"/>
      <c r="AC1" s="17"/>
      <c r="AD1" s="17"/>
      <c r="AE1" s="17"/>
      <c r="AF1" s="17"/>
      <c r="AG1" s="17"/>
      <c r="AH1" s="17"/>
      <c r="AI1" s="18"/>
      <c r="AJ1" s="19"/>
      <c r="AK1" s="19"/>
      <c r="AL1" s="19"/>
      <c r="AM1" s="19"/>
      <c r="AN1" s="19"/>
      <c r="AO1" s="19"/>
      <c r="AP1" s="19"/>
      <c r="AQ1" s="19"/>
      <c r="AR1" s="19"/>
      <c r="AS1" s="19"/>
      <c r="AT1" s="19"/>
      <c r="AU1" s="19"/>
      <c r="AV1" s="19"/>
      <c r="AW1" s="19"/>
      <c r="AX1" s="19"/>
      <c r="AY1" s="19"/>
      <c r="AZ1" s="19"/>
      <c r="BA1" s="20" t="s">
        <v>4</v>
      </c>
      <c r="BB1" s="20" t="s">
        <v>5</v>
      </c>
      <c r="BC1" s="19"/>
      <c r="BD1" s="19"/>
      <c r="BE1" s="19"/>
      <c r="BF1" s="19"/>
      <c r="BG1" s="19"/>
      <c r="BH1" s="19"/>
      <c r="BI1" s="19"/>
      <c r="BJ1" s="19"/>
      <c r="BK1" s="19"/>
      <c r="BL1" s="19"/>
      <c r="BM1" s="19"/>
      <c r="BN1" s="19"/>
      <c r="BO1" s="19"/>
      <c r="BP1" s="19"/>
      <c r="BQ1" s="19"/>
      <c r="BR1" s="19"/>
      <c r="BT1" s="21" t="s">
        <v>6</v>
      </c>
      <c r="BU1" s="21" t="s">
        <v>6</v>
      </c>
      <c r="BV1" s="21" t="s">
        <v>7</v>
      </c>
    </row>
    <row r="2" spans="1:74" ht="36.950000000000003" customHeight="1">
      <c r="AR2" s="309"/>
      <c r="AS2" s="309"/>
      <c r="AT2" s="309"/>
      <c r="AU2" s="309"/>
      <c r="AV2" s="309"/>
      <c r="AW2" s="309"/>
      <c r="AX2" s="309"/>
      <c r="AY2" s="309"/>
      <c r="AZ2" s="309"/>
      <c r="BA2" s="309"/>
      <c r="BB2" s="309"/>
      <c r="BC2" s="309"/>
      <c r="BD2" s="309"/>
      <c r="BE2" s="309"/>
      <c r="BS2" s="22" t="s">
        <v>8</v>
      </c>
      <c r="BT2" s="22" t="s">
        <v>9</v>
      </c>
    </row>
    <row r="3" spans="1:74" ht="6.95" customHeight="1">
      <c r="B3" s="23"/>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5"/>
      <c r="BS3" s="22" t="s">
        <v>8</v>
      </c>
      <c r="BT3" s="22" t="s">
        <v>10</v>
      </c>
    </row>
    <row r="4" spans="1:74" ht="36.950000000000003" customHeight="1">
      <c r="B4" s="26"/>
      <c r="C4" s="27"/>
      <c r="D4" s="28" t="s">
        <v>11</v>
      </c>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9"/>
      <c r="AS4" s="30" t="s">
        <v>12</v>
      </c>
      <c r="BS4" s="22" t="s">
        <v>13</v>
      </c>
    </row>
    <row r="5" spans="1:74" ht="14.45" customHeight="1">
      <c r="B5" s="26"/>
      <c r="C5" s="27"/>
      <c r="D5" s="31" t="s">
        <v>14</v>
      </c>
      <c r="E5" s="27"/>
      <c r="F5" s="27"/>
      <c r="G5" s="27"/>
      <c r="H5" s="27"/>
      <c r="I5" s="27"/>
      <c r="J5" s="27"/>
      <c r="K5" s="334" t="s">
        <v>15</v>
      </c>
      <c r="L5" s="335"/>
      <c r="M5" s="335"/>
      <c r="N5" s="335"/>
      <c r="O5" s="335"/>
      <c r="P5" s="335"/>
      <c r="Q5" s="335"/>
      <c r="R5" s="335"/>
      <c r="S5" s="335"/>
      <c r="T5" s="335"/>
      <c r="U5" s="335"/>
      <c r="V5" s="335"/>
      <c r="W5" s="335"/>
      <c r="X5" s="335"/>
      <c r="Y5" s="335"/>
      <c r="Z5" s="335"/>
      <c r="AA5" s="335"/>
      <c r="AB5" s="335"/>
      <c r="AC5" s="335"/>
      <c r="AD5" s="335"/>
      <c r="AE5" s="335"/>
      <c r="AF5" s="335"/>
      <c r="AG5" s="335"/>
      <c r="AH5" s="335"/>
      <c r="AI5" s="335"/>
      <c r="AJ5" s="335"/>
      <c r="AK5" s="335"/>
      <c r="AL5" s="335"/>
      <c r="AM5" s="335"/>
      <c r="AN5" s="335"/>
      <c r="AO5" s="335"/>
      <c r="AP5" s="27"/>
      <c r="AQ5" s="29"/>
      <c r="BS5" s="22" t="s">
        <v>8</v>
      </c>
    </row>
    <row r="6" spans="1:74" ht="36.950000000000003" customHeight="1">
      <c r="B6" s="26"/>
      <c r="C6" s="27"/>
      <c r="D6" s="33" t="s">
        <v>16</v>
      </c>
      <c r="E6" s="27"/>
      <c r="F6" s="27"/>
      <c r="G6" s="27"/>
      <c r="H6" s="27"/>
      <c r="I6" s="27"/>
      <c r="J6" s="27"/>
      <c r="K6" s="336" t="s">
        <v>17</v>
      </c>
      <c r="L6" s="335"/>
      <c r="M6" s="335"/>
      <c r="N6" s="335"/>
      <c r="O6" s="335"/>
      <c r="P6" s="335"/>
      <c r="Q6" s="335"/>
      <c r="R6" s="335"/>
      <c r="S6" s="335"/>
      <c r="T6" s="335"/>
      <c r="U6" s="335"/>
      <c r="V6" s="335"/>
      <c r="W6" s="335"/>
      <c r="X6" s="335"/>
      <c r="Y6" s="335"/>
      <c r="Z6" s="335"/>
      <c r="AA6" s="335"/>
      <c r="AB6" s="335"/>
      <c r="AC6" s="335"/>
      <c r="AD6" s="335"/>
      <c r="AE6" s="335"/>
      <c r="AF6" s="335"/>
      <c r="AG6" s="335"/>
      <c r="AH6" s="335"/>
      <c r="AI6" s="335"/>
      <c r="AJ6" s="335"/>
      <c r="AK6" s="335"/>
      <c r="AL6" s="335"/>
      <c r="AM6" s="335"/>
      <c r="AN6" s="335"/>
      <c r="AO6" s="335"/>
      <c r="AP6" s="27"/>
      <c r="AQ6" s="29"/>
      <c r="BS6" s="22" t="s">
        <v>18</v>
      </c>
    </row>
    <row r="7" spans="1:74" ht="14.45" customHeight="1">
      <c r="B7" s="26"/>
      <c r="C7" s="27"/>
      <c r="D7" s="34" t="s">
        <v>19</v>
      </c>
      <c r="E7" s="27"/>
      <c r="F7" s="27"/>
      <c r="G7" s="27"/>
      <c r="H7" s="27"/>
      <c r="I7" s="27"/>
      <c r="J7" s="27"/>
      <c r="K7" s="32" t="s">
        <v>20</v>
      </c>
      <c r="L7" s="27"/>
      <c r="M7" s="27"/>
      <c r="N7" s="27"/>
      <c r="O7" s="27"/>
      <c r="P7" s="27"/>
      <c r="Q7" s="27"/>
      <c r="R7" s="27"/>
      <c r="S7" s="27"/>
      <c r="T7" s="27"/>
      <c r="U7" s="27"/>
      <c r="V7" s="27"/>
      <c r="W7" s="27"/>
      <c r="X7" s="27"/>
      <c r="Y7" s="27"/>
      <c r="Z7" s="27"/>
      <c r="AA7" s="27"/>
      <c r="AB7" s="27"/>
      <c r="AC7" s="27"/>
      <c r="AD7" s="27"/>
      <c r="AE7" s="27"/>
      <c r="AF7" s="27"/>
      <c r="AG7" s="27"/>
      <c r="AH7" s="27"/>
      <c r="AI7" s="27"/>
      <c r="AJ7" s="27"/>
      <c r="AK7" s="34" t="s">
        <v>21</v>
      </c>
      <c r="AL7" s="27"/>
      <c r="AM7" s="27"/>
      <c r="AN7" s="32" t="s">
        <v>20</v>
      </c>
      <c r="AO7" s="27"/>
      <c r="AP7" s="27"/>
      <c r="AQ7" s="29"/>
      <c r="BS7" s="22" t="s">
        <v>22</v>
      </c>
    </row>
    <row r="8" spans="1:74" ht="14.45" customHeight="1">
      <c r="B8" s="26"/>
      <c r="C8" s="27"/>
      <c r="D8" s="34" t="s">
        <v>23</v>
      </c>
      <c r="E8" s="27"/>
      <c r="F8" s="27"/>
      <c r="G8" s="27"/>
      <c r="H8" s="27"/>
      <c r="I8" s="27"/>
      <c r="J8" s="27"/>
      <c r="K8" s="32" t="s">
        <v>24</v>
      </c>
      <c r="L8" s="27"/>
      <c r="M8" s="27"/>
      <c r="N8" s="27"/>
      <c r="O8" s="27"/>
      <c r="P8" s="27"/>
      <c r="Q8" s="27"/>
      <c r="R8" s="27"/>
      <c r="S8" s="27"/>
      <c r="T8" s="27"/>
      <c r="U8" s="27"/>
      <c r="V8" s="27"/>
      <c r="W8" s="27"/>
      <c r="X8" s="27"/>
      <c r="Y8" s="27"/>
      <c r="Z8" s="27"/>
      <c r="AA8" s="27"/>
      <c r="AB8" s="27"/>
      <c r="AC8" s="27"/>
      <c r="AD8" s="27"/>
      <c r="AE8" s="27"/>
      <c r="AF8" s="27"/>
      <c r="AG8" s="27"/>
      <c r="AH8" s="27"/>
      <c r="AI8" s="27"/>
      <c r="AJ8" s="27"/>
      <c r="AK8" s="34" t="s">
        <v>25</v>
      </c>
      <c r="AL8" s="27"/>
      <c r="AM8" s="27"/>
      <c r="AN8" s="32" t="s">
        <v>26</v>
      </c>
      <c r="AO8" s="27"/>
      <c r="AP8" s="27"/>
      <c r="AQ8" s="29"/>
      <c r="BS8" s="22" t="s">
        <v>27</v>
      </c>
    </row>
    <row r="9" spans="1:74" ht="14.45" customHeight="1">
      <c r="B9" s="26"/>
      <c r="C9" s="27"/>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9"/>
      <c r="BS9" s="22" t="s">
        <v>28</v>
      </c>
    </row>
    <row r="10" spans="1:74" ht="14.45" customHeight="1">
      <c r="B10" s="26"/>
      <c r="C10" s="27"/>
      <c r="D10" s="34" t="s">
        <v>29</v>
      </c>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34" t="s">
        <v>30</v>
      </c>
      <c r="AL10" s="27"/>
      <c r="AM10" s="27"/>
      <c r="AN10" s="32" t="s">
        <v>20</v>
      </c>
      <c r="AO10" s="27"/>
      <c r="AP10" s="27"/>
      <c r="AQ10" s="29"/>
      <c r="BS10" s="22" t="s">
        <v>18</v>
      </c>
    </row>
    <row r="11" spans="1:74" ht="18.399999999999999" customHeight="1">
      <c r="B11" s="26"/>
      <c r="C11" s="27"/>
      <c r="D11" s="27"/>
      <c r="E11" s="32" t="s">
        <v>31</v>
      </c>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34" t="s">
        <v>32</v>
      </c>
      <c r="AL11" s="27"/>
      <c r="AM11" s="27"/>
      <c r="AN11" s="32" t="s">
        <v>20</v>
      </c>
      <c r="AO11" s="27"/>
      <c r="AP11" s="27"/>
      <c r="AQ11" s="29"/>
      <c r="BS11" s="22" t="s">
        <v>18</v>
      </c>
    </row>
    <row r="12" spans="1:74" ht="6.95" customHeight="1">
      <c r="B12" s="26"/>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9"/>
      <c r="BS12" s="22" t="s">
        <v>18</v>
      </c>
    </row>
    <row r="13" spans="1:74" ht="14.45" customHeight="1">
      <c r="B13" s="26"/>
      <c r="C13" s="27"/>
      <c r="D13" s="34" t="s">
        <v>33</v>
      </c>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34" t="s">
        <v>30</v>
      </c>
      <c r="AL13" s="27"/>
      <c r="AM13" s="27"/>
      <c r="AN13" s="32" t="s">
        <v>20</v>
      </c>
      <c r="AO13" s="27"/>
      <c r="AP13" s="27"/>
      <c r="AQ13" s="29"/>
      <c r="BS13" s="22" t="s">
        <v>18</v>
      </c>
    </row>
    <row r="14" spans="1:74" ht="15">
      <c r="B14" s="26"/>
      <c r="C14" s="27"/>
      <c r="D14" s="27"/>
      <c r="E14" s="32" t="s">
        <v>34</v>
      </c>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34" t="s">
        <v>32</v>
      </c>
      <c r="AL14" s="27"/>
      <c r="AM14" s="27"/>
      <c r="AN14" s="32" t="s">
        <v>20</v>
      </c>
      <c r="AO14" s="27"/>
      <c r="AP14" s="27"/>
      <c r="AQ14" s="29"/>
      <c r="BS14" s="22" t="s">
        <v>18</v>
      </c>
    </row>
    <row r="15" spans="1:74" ht="6.95" customHeight="1">
      <c r="B15" s="26"/>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9"/>
      <c r="BS15" s="22" t="s">
        <v>6</v>
      </c>
    </row>
    <row r="16" spans="1:74" ht="14.45" customHeight="1">
      <c r="B16" s="26"/>
      <c r="C16" s="27"/>
      <c r="D16" s="34" t="s">
        <v>35</v>
      </c>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34" t="s">
        <v>30</v>
      </c>
      <c r="AL16" s="27"/>
      <c r="AM16" s="27"/>
      <c r="AN16" s="32" t="s">
        <v>20</v>
      </c>
      <c r="AO16" s="27"/>
      <c r="AP16" s="27"/>
      <c r="AQ16" s="29"/>
      <c r="BS16" s="22" t="s">
        <v>6</v>
      </c>
    </row>
    <row r="17" spans="2:71" ht="18.399999999999999" customHeight="1">
      <c r="B17" s="26"/>
      <c r="C17" s="27"/>
      <c r="D17" s="27"/>
      <c r="E17" s="32" t="s">
        <v>36</v>
      </c>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34" t="s">
        <v>32</v>
      </c>
      <c r="AL17" s="27"/>
      <c r="AM17" s="27"/>
      <c r="AN17" s="32" t="s">
        <v>20</v>
      </c>
      <c r="AO17" s="27"/>
      <c r="AP17" s="27"/>
      <c r="AQ17" s="29"/>
      <c r="BS17" s="22" t="s">
        <v>6</v>
      </c>
    </row>
    <row r="18" spans="2:71" ht="6.95" customHeight="1">
      <c r="B18" s="26"/>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9"/>
      <c r="BS18" s="22" t="s">
        <v>8</v>
      </c>
    </row>
    <row r="19" spans="2:71" ht="14.45" customHeight="1">
      <c r="B19" s="26"/>
      <c r="C19" s="27"/>
      <c r="D19" s="34" t="s">
        <v>37</v>
      </c>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9"/>
      <c r="BS19" s="22" t="s">
        <v>8</v>
      </c>
    </row>
    <row r="20" spans="2:71" ht="22.5" customHeight="1">
      <c r="B20" s="26"/>
      <c r="C20" s="27"/>
      <c r="D20" s="27"/>
      <c r="E20" s="337" t="s">
        <v>20</v>
      </c>
      <c r="F20" s="337"/>
      <c r="G20" s="337"/>
      <c r="H20" s="337"/>
      <c r="I20" s="337"/>
      <c r="J20" s="337"/>
      <c r="K20" s="337"/>
      <c r="L20" s="337"/>
      <c r="M20" s="337"/>
      <c r="N20" s="337"/>
      <c r="O20" s="337"/>
      <c r="P20" s="337"/>
      <c r="Q20" s="337"/>
      <c r="R20" s="337"/>
      <c r="S20" s="337"/>
      <c r="T20" s="337"/>
      <c r="U20" s="337"/>
      <c r="V20" s="337"/>
      <c r="W20" s="337"/>
      <c r="X20" s="337"/>
      <c r="Y20" s="337"/>
      <c r="Z20" s="337"/>
      <c r="AA20" s="337"/>
      <c r="AB20" s="337"/>
      <c r="AC20" s="337"/>
      <c r="AD20" s="337"/>
      <c r="AE20" s="337"/>
      <c r="AF20" s="337"/>
      <c r="AG20" s="337"/>
      <c r="AH20" s="337"/>
      <c r="AI20" s="337"/>
      <c r="AJ20" s="337"/>
      <c r="AK20" s="337"/>
      <c r="AL20" s="337"/>
      <c r="AM20" s="337"/>
      <c r="AN20" s="337"/>
      <c r="AO20" s="27"/>
      <c r="AP20" s="27"/>
      <c r="AQ20" s="29"/>
      <c r="BS20" s="22" t="s">
        <v>6</v>
      </c>
    </row>
    <row r="21" spans="2:71" ht="6.95" customHeight="1">
      <c r="B21" s="26"/>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9"/>
    </row>
    <row r="22" spans="2:71" ht="6.95" customHeight="1">
      <c r="B22" s="26"/>
      <c r="C22" s="27"/>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27"/>
      <c r="AQ22" s="29"/>
    </row>
    <row r="23" spans="2:71" s="1" customFormat="1" ht="25.9" customHeight="1">
      <c r="B23" s="36"/>
      <c r="C23" s="37"/>
      <c r="D23" s="38" t="s">
        <v>38</v>
      </c>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38">
        <f>ROUND(AG51,2)</f>
        <v>13758723.289999999</v>
      </c>
      <c r="AL23" s="339"/>
      <c r="AM23" s="339"/>
      <c r="AN23" s="339"/>
      <c r="AO23" s="339"/>
      <c r="AP23" s="37"/>
      <c r="AQ23" s="40"/>
    </row>
    <row r="24" spans="2:71" s="1" customFormat="1" ht="6.95" customHeight="1">
      <c r="B24" s="36"/>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40"/>
    </row>
    <row r="25" spans="2:71" s="1" customFormat="1">
      <c r="B25" s="36"/>
      <c r="C25" s="37"/>
      <c r="D25" s="37"/>
      <c r="E25" s="37"/>
      <c r="F25" s="37"/>
      <c r="G25" s="37"/>
      <c r="H25" s="37"/>
      <c r="I25" s="37"/>
      <c r="J25" s="37"/>
      <c r="K25" s="37"/>
      <c r="L25" s="340" t="s">
        <v>39</v>
      </c>
      <c r="M25" s="340"/>
      <c r="N25" s="340"/>
      <c r="O25" s="340"/>
      <c r="P25" s="37"/>
      <c r="Q25" s="37"/>
      <c r="R25" s="37"/>
      <c r="S25" s="37"/>
      <c r="T25" s="37"/>
      <c r="U25" s="37"/>
      <c r="V25" s="37"/>
      <c r="W25" s="340" t="s">
        <v>40</v>
      </c>
      <c r="X25" s="340"/>
      <c r="Y25" s="340"/>
      <c r="Z25" s="340"/>
      <c r="AA25" s="340"/>
      <c r="AB25" s="340"/>
      <c r="AC25" s="340"/>
      <c r="AD25" s="340"/>
      <c r="AE25" s="340"/>
      <c r="AF25" s="37"/>
      <c r="AG25" s="37"/>
      <c r="AH25" s="37"/>
      <c r="AI25" s="37"/>
      <c r="AJ25" s="37"/>
      <c r="AK25" s="340" t="s">
        <v>41</v>
      </c>
      <c r="AL25" s="340"/>
      <c r="AM25" s="340"/>
      <c r="AN25" s="340"/>
      <c r="AO25" s="340"/>
      <c r="AP25" s="37"/>
      <c r="AQ25" s="40"/>
    </row>
    <row r="26" spans="2:71" s="2" customFormat="1" ht="14.45" customHeight="1">
      <c r="B26" s="42"/>
      <c r="C26" s="43"/>
      <c r="D26" s="44" t="s">
        <v>42</v>
      </c>
      <c r="E26" s="43"/>
      <c r="F26" s="44" t="s">
        <v>43</v>
      </c>
      <c r="G26" s="43"/>
      <c r="H26" s="43"/>
      <c r="I26" s="43"/>
      <c r="J26" s="43"/>
      <c r="K26" s="43"/>
      <c r="L26" s="327">
        <v>0.21</v>
      </c>
      <c r="M26" s="328"/>
      <c r="N26" s="328"/>
      <c r="O26" s="328"/>
      <c r="P26" s="43"/>
      <c r="Q26" s="43"/>
      <c r="R26" s="43"/>
      <c r="S26" s="43"/>
      <c r="T26" s="43"/>
      <c r="U26" s="43"/>
      <c r="V26" s="43"/>
      <c r="W26" s="329">
        <f>ROUND(AZ51,2)</f>
        <v>13758723.289999999</v>
      </c>
      <c r="X26" s="328"/>
      <c r="Y26" s="328"/>
      <c r="Z26" s="328"/>
      <c r="AA26" s="328"/>
      <c r="AB26" s="328"/>
      <c r="AC26" s="328"/>
      <c r="AD26" s="328"/>
      <c r="AE26" s="328"/>
      <c r="AF26" s="43"/>
      <c r="AG26" s="43"/>
      <c r="AH26" s="43"/>
      <c r="AI26" s="43"/>
      <c r="AJ26" s="43"/>
      <c r="AK26" s="329">
        <f>ROUND(AV51,2)</f>
        <v>2889331.89</v>
      </c>
      <c r="AL26" s="328"/>
      <c r="AM26" s="328"/>
      <c r="AN26" s="328"/>
      <c r="AO26" s="328"/>
      <c r="AP26" s="43"/>
      <c r="AQ26" s="45"/>
    </row>
    <row r="27" spans="2:71" s="2" customFormat="1" ht="14.45" customHeight="1">
      <c r="B27" s="42"/>
      <c r="C27" s="43"/>
      <c r="D27" s="43"/>
      <c r="E27" s="43"/>
      <c r="F27" s="44" t="s">
        <v>44</v>
      </c>
      <c r="G27" s="43"/>
      <c r="H27" s="43"/>
      <c r="I27" s="43"/>
      <c r="J27" s="43"/>
      <c r="K27" s="43"/>
      <c r="L27" s="327">
        <v>0.15</v>
      </c>
      <c r="M27" s="328"/>
      <c r="N27" s="328"/>
      <c r="O27" s="328"/>
      <c r="P27" s="43"/>
      <c r="Q27" s="43"/>
      <c r="R27" s="43"/>
      <c r="S27" s="43"/>
      <c r="T27" s="43"/>
      <c r="U27" s="43"/>
      <c r="V27" s="43"/>
      <c r="W27" s="329">
        <f>ROUND(BA51,2)</f>
        <v>0</v>
      </c>
      <c r="X27" s="328"/>
      <c r="Y27" s="328"/>
      <c r="Z27" s="328"/>
      <c r="AA27" s="328"/>
      <c r="AB27" s="328"/>
      <c r="AC27" s="328"/>
      <c r="AD27" s="328"/>
      <c r="AE27" s="328"/>
      <c r="AF27" s="43"/>
      <c r="AG27" s="43"/>
      <c r="AH27" s="43"/>
      <c r="AI27" s="43"/>
      <c r="AJ27" s="43"/>
      <c r="AK27" s="329">
        <f>ROUND(AW51,2)</f>
        <v>0</v>
      </c>
      <c r="AL27" s="328"/>
      <c r="AM27" s="328"/>
      <c r="AN27" s="328"/>
      <c r="AO27" s="328"/>
      <c r="AP27" s="43"/>
      <c r="AQ27" s="45"/>
    </row>
    <row r="28" spans="2:71" s="2" customFormat="1" ht="14.45" hidden="1" customHeight="1">
      <c r="B28" s="42"/>
      <c r="C28" s="43"/>
      <c r="D28" s="43"/>
      <c r="E28" s="43"/>
      <c r="F28" s="44" t="s">
        <v>45</v>
      </c>
      <c r="G28" s="43"/>
      <c r="H28" s="43"/>
      <c r="I28" s="43"/>
      <c r="J28" s="43"/>
      <c r="K28" s="43"/>
      <c r="L28" s="327">
        <v>0.21</v>
      </c>
      <c r="M28" s="328"/>
      <c r="N28" s="328"/>
      <c r="O28" s="328"/>
      <c r="P28" s="43"/>
      <c r="Q28" s="43"/>
      <c r="R28" s="43"/>
      <c r="S28" s="43"/>
      <c r="T28" s="43"/>
      <c r="U28" s="43"/>
      <c r="V28" s="43"/>
      <c r="W28" s="329">
        <f>ROUND(BB51,2)</f>
        <v>0</v>
      </c>
      <c r="X28" s="328"/>
      <c r="Y28" s="328"/>
      <c r="Z28" s="328"/>
      <c r="AA28" s="328"/>
      <c r="AB28" s="328"/>
      <c r="AC28" s="328"/>
      <c r="AD28" s="328"/>
      <c r="AE28" s="328"/>
      <c r="AF28" s="43"/>
      <c r="AG28" s="43"/>
      <c r="AH28" s="43"/>
      <c r="AI28" s="43"/>
      <c r="AJ28" s="43"/>
      <c r="AK28" s="329">
        <v>0</v>
      </c>
      <c r="AL28" s="328"/>
      <c r="AM28" s="328"/>
      <c r="AN28" s="328"/>
      <c r="AO28" s="328"/>
      <c r="AP28" s="43"/>
      <c r="AQ28" s="45"/>
    </row>
    <row r="29" spans="2:71" s="2" customFormat="1" ht="14.45" hidden="1" customHeight="1">
      <c r="B29" s="42"/>
      <c r="C29" s="43"/>
      <c r="D29" s="43"/>
      <c r="E29" s="43"/>
      <c r="F29" s="44" t="s">
        <v>46</v>
      </c>
      <c r="G29" s="43"/>
      <c r="H29" s="43"/>
      <c r="I29" s="43"/>
      <c r="J29" s="43"/>
      <c r="K29" s="43"/>
      <c r="L29" s="327">
        <v>0.15</v>
      </c>
      <c r="M29" s="328"/>
      <c r="N29" s="328"/>
      <c r="O29" s="328"/>
      <c r="P29" s="43"/>
      <c r="Q29" s="43"/>
      <c r="R29" s="43"/>
      <c r="S29" s="43"/>
      <c r="T29" s="43"/>
      <c r="U29" s="43"/>
      <c r="V29" s="43"/>
      <c r="W29" s="329">
        <f>ROUND(BC51,2)</f>
        <v>0</v>
      </c>
      <c r="X29" s="328"/>
      <c r="Y29" s="328"/>
      <c r="Z29" s="328"/>
      <c r="AA29" s="328"/>
      <c r="AB29" s="328"/>
      <c r="AC29" s="328"/>
      <c r="AD29" s="328"/>
      <c r="AE29" s="328"/>
      <c r="AF29" s="43"/>
      <c r="AG29" s="43"/>
      <c r="AH29" s="43"/>
      <c r="AI29" s="43"/>
      <c r="AJ29" s="43"/>
      <c r="AK29" s="329">
        <v>0</v>
      </c>
      <c r="AL29" s="328"/>
      <c r="AM29" s="328"/>
      <c r="AN29" s="328"/>
      <c r="AO29" s="328"/>
      <c r="AP29" s="43"/>
      <c r="AQ29" s="45"/>
    </row>
    <row r="30" spans="2:71" s="2" customFormat="1" ht="14.45" hidden="1" customHeight="1">
      <c r="B30" s="42"/>
      <c r="C30" s="43"/>
      <c r="D30" s="43"/>
      <c r="E30" s="43"/>
      <c r="F30" s="44" t="s">
        <v>47</v>
      </c>
      <c r="G30" s="43"/>
      <c r="H30" s="43"/>
      <c r="I30" s="43"/>
      <c r="J30" s="43"/>
      <c r="K30" s="43"/>
      <c r="L30" s="327">
        <v>0</v>
      </c>
      <c r="M30" s="328"/>
      <c r="N30" s="328"/>
      <c r="O30" s="328"/>
      <c r="P30" s="43"/>
      <c r="Q30" s="43"/>
      <c r="R30" s="43"/>
      <c r="S30" s="43"/>
      <c r="T30" s="43"/>
      <c r="U30" s="43"/>
      <c r="V30" s="43"/>
      <c r="W30" s="329">
        <f>ROUND(BD51,2)</f>
        <v>0</v>
      </c>
      <c r="X30" s="328"/>
      <c r="Y30" s="328"/>
      <c r="Z30" s="328"/>
      <c r="AA30" s="328"/>
      <c r="AB30" s="328"/>
      <c r="AC30" s="328"/>
      <c r="AD30" s="328"/>
      <c r="AE30" s="328"/>
      <c r="AF30" s="43"/>
      <c r="AG30" s="43"/>
      <c r="AH30" s="43"/>
      <c r="AI30" s="43"/>
      <c r="AJ30" s="43"/>
      <c r="AK30" s="329">
        <v>0</v>
      </c>
      <c r="AL30" s="328"/>
      <c r="AM30" s="328"/>
      <c r="AN30" s="328"/>
      <c r="AO30" s="328"/>
      <c r="AP30" s="43"/>
      <c r="AQ30" s="45"/>
    </row>
    <row r="31" spans="2:71" s="1" customFormat="1" ht="6.95" customHeight="1">
      <c r="B31" s="36"/>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40"/>
    </row>
    <row r="32" spans="2:71" s="1" customFormat="1" ht="25.9" customHeight="1">
      <c r="B32" s="36"/>
      <c r="C32" s="46"/>
      <c r="D32" s="47" t="s">
        <v>48</v>
      </c>
      <c r="E32" s="48"/>
      <c r="F32" s="48"/>
      <c r="G32" s="48"/>
      <c r="H32" s="48"/>
      <c r="I32" s="48"/>
      <c r="J32" s="48"/>
      <c r="K32" s="48"/>
      <c r="L32" s="48"/>
      <c r="M32" s="48"/>
      <c r="N32" s="48"/>
      <c r="O32" s="48"/>
      <c r="P32" s="48"/>
      <c r="Q32" s="48"/>
      <c r="R32" s="48"/>
      <c r="S32" s="48"/>
      <c r="T32" s="49" t="s">
        <v>49</v>
      </c>
      <c r="U32" s="48"/>
      <c r="V32" s="48"/>
      <c r="W32" s="48"/>
      <c r="X32" s="330" t="s">
        <v>50</v>
      </c>
      <c r="Y32" s="331"/>
      <c r="Z32" s="331"/>
      <c r="AA32" s="331"/>
      <c r="AB32" s="331"/>
      <c r="AC32" s="48"/>
      <c r="AD32" s="48"/>
      <c r="AE32" s="48"/>
      <c r="AF32" s="48"/>
      <c r="AG32" s="48"/>
      <c r="AH32" s="48"/>
      <c r="AI32" s="48"/>
      <c r="AJ32" s="48"/>
      <c r="AK32" s="332">
        <f>SUM(AK23:AK30)</f>
        <v>16648055.18</v>
      </c>
      <c r="AL32" s="331"/>
      <c r="AM32" s="331"/>
      <c r="AN32" s="331"/>
      <c r="AO32" s="333"/>
      <c r="AP32" s="46"/>
      <c r="AQ32" s="50"/>
    </row>
    <row r="33" spans="2:56" s="1" customFormat="1" ht="6.95" customHeight="1">
      <c r="B33" s="36"/>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40"/>
    </row>
    <row r="34" spans="2:56" s="1" customFormat="1" ht="6.95" customHeight="1">
      <c r="B34" s="51"/>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3"/>
    </row>
    <row r="38" spans="2:56" s="1" customFormat="1" ht="6.95" customHeight="1">
      <c r="B38" s="54"/>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6"/>
    </row>
    <row r="39" spans="2:56" s="1" customFormat="1" ht="36.950000000000003" customHeight="1">
      <c r="B39" s="36"/>
      <c r="C39" s="57" t="s">
        <v>51</v>
      </c>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6"/>
    </row>
    <row r="40" spans="2:56" s="1" customFormat="1" ht="6.95" customHeight="1">
      <c r="B40" s="36"/>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6"/>
    </row>
    <row r="41" spans="2:56" s="3" customFormat="1" ht="14.45" customHeight="1">
      <c r="B41" s="59"/>
      <c r="C41" s="60" t="s">
        <v>14</v>
      </c>
      <c r="D41" s="61"/>
      <c r="E41" s="61"/>
      <c r="F41" s="61"/>
      <c r="G41" s="61"/>
      <c r="H41" s="61"/>
      <c r="I41" s="61"/>
      <c r="J41" s="61"/>
      <c r="K41" s="61"/>
      <c r="L41" s="61" t="str">
        <f>K5</f>
        <v>LevOlesnice</v>
      </c>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2"/>
    </row>
    <row r="42" spans="2:56" s="4" customFormat="1" ht="36.950000000000003" customHeight="1">
      <c r="B42" s="63"/>
      <c r="C42" s="64" t="s">
        <v>16</v>
      </c>
      <c r="D42" s="65"/>
      <c r="E42" s="65"/>
      <c r="F42" s="65"/>
      <c r="G42" s="65"/>
      <c r="H42" s="65"/>
      <c r="I42" s="65"/>
      <c r="J42" s="65"/>
      <c r="K42" s="65"/>
      <c r="L42" s="313" t="str">
        <f>K6</f>
        <v>Vodovod Levínská Olešnice a Žďár</v>
      </c>
      <c r="M42" s="314"/>
      <c r="N42" s="314"/>
      <c r="O42" s="314"/>
      <c r="P42" s="314"/>
      <c r="Q42" s="314"/>
      <c r="R42" s="314"/>
      <c r="S42" s="314"/>
      <c r="T42" s="314"/>
      <c r="U42" s="314"/>
      <c r="V42" s="314"/>
      <c r="W42" s="314"/>
      <c r="X42" s="314"/>
      <c r="Y42" s="314"/>
      <c r="Z42" s="314"/>
      <c r="AA42" s="314"/>
      <c r="AB42" s="314"/>
      <c r="AC42" s="314"/>
      <c r="AD42" s="314"/>
      <c r="AE42" s="314"/>
      <c r="AF42" s="314"/>
      <c r="AG42" s="314"/>
      <c r="AH42" s="314"/>
      <c r="AI42" s="314"/>
      <c r="AJ42" s="314"/>
      <c r="AK42" s="314"/>
      <c r="AL42" s="314"/>
      <c r="AM42" s="314"/>
      <c r="AN42" s="314"/>
      <c r="AO42" s="314"/>
      <c r="AP42" s="65"/>
      <c r="AQ42" s="65"/>
      <c r="AR42" s="66"/>
    </row>
    <row r="43" spans="2:56" s="1" customFormat="1" ht="6.95" customHeight="1">
      <c r="B43" s="36"/>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6"/>
    </row>
    <row r="44" spans="2:56" s="1" customFormat="1" ht="15">
      <c r="B44" s="36"/>
      <c r="C44" s="60" t="s">
        <v>23</v>
      </c>
      <c r="D44" s="58"/>
      <c r="E44" s="58"/>
      <c r="F44" s="58"/>
      <c r="G44" s="58"/>
      <c r="H44" s="58"/>
      <c r="I44" s="58"/>
      <c r="J44" s="58"/>
      <c r="K44" s="58"/>
      <c r="L44" s="67" t="str">
        <f>IF(K8="","",K8)</f>
        <v>k.ú. Levínská Olešnice a Žďár u St. Paky</v>
      </c>
      <c r="M44" s="58"/>
      <c r="N44" s="58"/>
      <c r="O44" s="58"/>
      <c r="P44" s="58"/>
      <c r="Q44" s="58"/>
      <c r="R44" s="58"/>
      <c r="S44" s="58"/>
      <c r="T44" s="58"/>
      <c r="U44" s="58"/>
      <c r="V44" s="58"/>
      <c r="W44" s="58"/>
      <c r="X44" s="58"/>
      <c r="Y44" s="58"/>
      <c r="Z44" s="58"/>
      <c r="AA44" s="58"/>
      <c r="AB44" s="58"/>
      <c r="AC44" s="58"/>
      <c r="AD44" s="58"/>
      <c r="AE44" s="58"/>
      <c r="AF44" s="58"/>
      <c r="AG44" s="58"/>
      <c r="AH44" s="58"/>
      <c r="AI44" s="60" t="s">
        <v>25</v>
      </c>
      <c r="AJ44" s="58"/>
      <c r="AK44" s="58"/>
      <c r="AL44" s="58"/>
      <c r="AM44" s="315" t="str">
        <f>IF(AN8= "","",AN8)</f>
        <v>8. 11. 2017</v>
      </c>
      <c r="AN44" s="315"/>
      <c r="AO44" s="58"/>
      <c r="AP44" s="58"/>
      <c r="AQ44" s="58"/>
      <c r="AR44" s="56"/>
    </row>
    <row r="45" spans="2:56" s="1" customFormat="1" ht="6.95" customHeight="1">
      <c r="B45" s="36"/>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6"/>
    </row>
    <row r="46" spans="2:56" s="1" customFormat="1" ht="15">
      <c r="B46" s="36"/>
      <c r="C46" s="60" t="s">
        <v>29</v>
      </c>
      <c r="D46" s="58"/>
      <c r="E46" s="58"/>
      <c r="F46" s="58"/>
      <c r="G46" s="58"/>
      <c r="H46" s="58"/>
      <c r="I46" s="58"/>
      <c r="J46" s="58"/>
      <c r="K46" s="58"/>
      <c r="L46" s="61" t="str">
        <f>IF(E11= "","",E11)</f>
        <v>Obec Levínská Olešnice</v>
      </c>
      <c r="M46" s="58"/>
      <c r="N46" s="58"/>
      <c r="O46" s="58"/>
      <c r="P46" s="58"/>
      <c r="Q46" s="58"/>
      <c r="R46" s="58"/>
      <c r="S46" s="58"/>
      <c r="T46" s="58"/>
      <c r="U46" s="58"/>
      <c r="V46" s="58"/>
      <c r="W46" s="58"/>
      <c r="X46" s="58"/>
      <c r="Y46" s="58"/>
      <c r="Z46" s="58"/>
      <c r="AA46" s="58"/>
      <c r="AB46" s="58"/>
      <c r="AC46" s="58"/>
      <c r="AD46" s="58"/>
      <c r="AE46" s="58"/>
      <c r="AF46" s="58"/>
      <c r="AG46" s="58"/>
      <c r="AH46" s="58"/>
      <c r="AI46" s="60" t="s">
        <v>35</v>
      </c>
      <c r="AJ46" s="58"/>
      <c r="AK46" s="58"/>
      <c r="AL46" s="58"/>
      <c r="AM46" s="316" t="str">
        <f>IF(E17="","",E17)</f>
        <v>IKKO Hradec Králové, s.r.o. Pražská 850, HK</v>
      </c>
      <c r="AN46" s="316"/>
      <c r="AO46" s="316"/>
      <c r="AP46" s="316"/>
      <c r="AQ46" s="58"/>
      <c r="AR46" s="56"/>
      <c r="AS46" s="317" t="s">
        <v>52</v>
      </c>
      <c r="AT46" s="318"/>
      <c r="AU46" s="69"/>
      <c r="AV46" s="69"/>
      <c r="AW46" s="69"/>
      <c r="AX46" s="69"/>
      <c r="AY46" s="69"/>
      <c r="AZ46" s="69"/>
      <c r="BA46" s="69"/>
      <c r="BB46" s="69"/>
      <c r="BC46" s="69"/>
      <c r="BD46" s="70"/>
    </row>
    <row r="47" spans="2:56" s="1" customFormat="1" ht="15">
      <c r="B47" s="36"/>
      <c r="C47" s="60" t="s">
        <v>33</v>
      </c>
      <c r="D47" s="58"/>
      <c r="E47" s="58"/>
      <c r="F47" s="58"/>
      <c r="G47" s="58"/>
      <c r="H47" s="58"/>
      <c r="I47" s="58"/>
      <c r="J47" s="58"/>
      <c r="K47" s="58"/>
      <c r="L47" s="61" t="str">
        <f>IF(E14="","",E14)</f>
        <v xml:space="preserve"> </v>
      </c>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6"/>
      <c r="AS47" s="319"/>
      <c r="AT47" s="320"/>
      <c r="AU47" s="71"/>
      <c r="AV47" s="71"/>
      <c r="AW47" s="71"/>
      <c r="AX47" s="71"/>
      <c r="AY47" s="71"/>
      <c r="AZ47" s="71"/>
      <c r="BA47" s="71"/>
      <c r="BB47" s="71"/>
      <c r="BC47" s="71"/>
      <c r="BD47" s="72"/>
    </row>
    <row r="48" spans="2:56" s="1" customFormat="1" ht="10.9" customHeight="1">
      <c r="B48" s="36"/>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6"/>
      <c r="AS48" s="321"/>
      <c r="AT48" s="322"/>
      <c r="AU48" s="37"/>
      <c r="AV48" s="37"/>
      <c r="AW48" s="37"/>
      <c r="AX48" s="37"/>
      <c r="AY48" s="37"/>
      <c r="AZ48" s="37"/>
      <c r="BA48" s="37"/>
      <c r="BB48" s="37"/>
      <c r="BC48" s="37"/>
      <c r="BD48" s="73"/>
    </row>
    <row r="49" spans="1:91" s="1" customFormat="1" ht="29.25" customHeight="1">
      <c r="B49" s="36"/>
      <c r="C49" s="323" t="s">
        <v>53</v>
      </c>
      <c r="D49" s="324"/>
      <c r="E49" s="324"/>
      <c r="F49" s="324"/>
      <c r="G49" s="324"/>
      <c r="H49" s="74"/>
      <c r="I49" s="325" t="s">
        <v>54</v>
      </c>
      <c r="J49" s="324"/>
      <c r="K49" s="324"/>
      <c r="L49" s="324"/>
      <c r="M49" s="324"/>
      <c r="N49" s="324"/>
      <c r="O49" s="324"/>
      <c r="P49" s="324"/>
      <c r="Q49" s="324"/>
      <c r="R49" s="324"/>
      <c r="S49" s="324"/>
      <c r="T49" s="324"/>
      <c r="U49" s="324"/>
      <c r="V49" s="324"/>
      <c r="W49" s="324"/>
      <c r="X49" s="324"/>
      <c r="Y49" s="324"/>
      <c r="Z49" s="324"/>
      <c r="AA49" s="324"/>
      <c r="AB49" s="324"/>
      <c r="AC49" s="324"/>
      <c r="AD49" s="324"/>
      <c r="AE49" s="324"/>
      <c r="AF49" s="324"/>
      <c r="AG49" s="326" t="s">
        <v>55</v>
      </c>
      <c r="AH49" s="324"/>
      <c r="AI49" s="324"/>
      <c r="AJ49" s="324"/>
      <c r="AK49" s="324"/>
      <c r="AL49" s="324"/>
      <c r="AM49" s="324"/>
      <c r="AN49" s="325" t="s">
        <v>56</v>
      </c>
      <c r="AO49" s="324"/>
      <c r="AP49" s="324"/>
      <c r="AQ49" s="75" t="s">
        <v>57</v>
      </c>
      <c r="AR49" s="56"/>
      <c r="AS49" s="76" t="s">
        <v>58</v>
      </c>
      <c r="AT49" s="77" t="s">
        <v>59</v>
      </c>
      <c r="AU49" s="77" t="s">
        <v>60</v>
      </c>
      <c r="AV49" s="77" t="s">
        <v>61</v>
      </c>
      <c r="AW49" s="77" t="s">
        <v>62</v>
      </c>
      <c r="AX49" s="77" t="s">
        <v>63</v>
      </c>
      <c r="AY49" s="77" t="s">
        <v>64</v>
      </c>
      <c r="AZ49" s="77" t="s">
        <v>65</v>
      </c>
      <c r="BA49" s="77" t="s">
        <v>66</v>
      </c>
      <c r="BB49" s="77" t="s">
        <v>67</v>
      </c>
      <c r="BC49" s="77" t="s">
        <v>68</v>
      </c>
      <c r="BD49" s="78" t="s">
        <v>69</v>
      </c>
    </row>
    <row r="50" spans="1:91" s="1" customFormat="1" ht="10.9" customHeight="1">
      <c r="B50" s="36"/>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6"/>
      <c r="AS50" s="79"/>
      <c r="AT50" s="80"/>
      <c r="AU50" s="80"/>
      <c r="AV50" s="80"/>
      <c r="AW50" s="80"/>
      <c r="AX50" s="80"/>
      <c r="AY50" s="80"/>
      <c r="AZ50" s="80"/>
      <c r="BA50" s="80"/>
      <c r="BB50" s="80"/>
      <c r="BC50" s="80"/>
      <c r="BD50" s="81"/>
    </row>
    <row r="51" spans="1:91" s="4" customFormat="1" ht="32.450000000000003" customHeight="1">
      <c r="B51" s="63"/>
      <c r="C51" s="82" t="s">
        <v>70</v>
      </c>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307">
        <f>ROUND(SUM(AG52:AG57),2)</f>
        <v>13758723.289999999</v>
      </c>
      <c r="AH51" s="307"/>
      <c r="AI51" s="307"/>
      <c r="AJ51" s="307"/>
      <c r="AK51" s="307"/>
      <c r="AL51" s="307"/>
      <c r="AM51" s="307"/>
      <c r="AN51" s="308">
        <f t="shared" ref="AN51:AN57" si="0">SUM(AG51,AT51)</f>
        <v>16648055.18</v>
      </c>
      <c r="AO51" s="308"/>
      <c r="AP51" s="308"/>
      <c r="AQ51" s="84" t="s">
        <v>20</v>
      </c>
      <c r="AR51" s="66"/>
      <c r="AS51" s="85">
        <f>ROUND(SUM(AS52:AS57),2)</f>
        <v>0</v>
      </c>
      <c r="AT51" s="86">
        <f t="shared" ref="AT51:AT57" si="1">ROUND(SUM(AV51:AW51),2)</f>
        <v>2889331.89</v>
      </c>
      <c r="AU51" s="87">
        <f>ROUND(SUM(AU52:AU57),5)</f>
        <v>18270.360260000001</v>
      </c>
      <c r="AV51" s="86">
        <f>ROUND(AZ51*L26,2)</f>
        <v>2889331.89</v>
      </c>
      <c r="AW51" s="86">
        <f>ROUND(BA51*L27,2)</f>
        <v>0</v>
      </c>
      <c r="AX51" s="86">
        <f>ROUND(BB51*L26,2)</f>
        <v>0</v>
      </c>
      <c r="AY51" s="86">
        <f>ROUND(BC51*L27,2)</f>
        <v>0</v>
      </c>
      <c r="AZ51" s="86">
        <f>ROUND(SUM(AZ52:AZ57),2)</f>
        <v>13758723.289999999</v>
      </c>
      <c r="BA51" s="86">
        <f>ROUND(SUM(BA52:BA57),2)</f>
        <v>0</v>
      </c>
      <c r="BB51" s="86">
        <f>ROUND(SUM(BB52:BB57),2)</f>
        <v>0</v>
      </c>
      <c r="BC51" s="86">
        <f>ROUND(SUM(BC52:BC57),2)</f>
        <v>0</v>
      </c>
      <c r="BD51" s="88">
        <f>ROUND(SUM(BD52:BD57),2)</f>
        <v>0</v>
      </c>
      <c r="BS51" s="89" t="s">
        <v>71</v>
      </c>
      <c r="BT51" s="89" t="s">
        <v>72</v>
      </c>
      <c r="BU51" s="90" t="s">
        <v>73</v>
      </c>
      <c r="BV51" s="89" t="s">
        <v>74</v>
      </c>
      <c r="BW51" s="89" t="s">
        <v>7</v>
      </c>
      <c r="BX51" s="89" t="s">
        <v>75</v>
      </c>
      <c r="CL51" s="89" t="s">
        <v>20</v>
      </c>
    </row>
    <row r="52" spans="1:91" s="5" customFormat="1" ht="22.5" customHeight="1">
      <c r="A52" s="91" t="s">
        <v>76</v>
      </c>
      <c r="B52" s="92"/>
      <c r="C52" s="93"/>
      <c r="D52" s="312" t="s">
        <v>77</v>
      </c>
      <c r="E52" s="312"/>
      <c r="F52" s="312"/>
      <c r="G52" s="312"/>
      <c r="H52" s="312"/>
      <c r="I52" s="94"/>
      <c r="J52" s="312" t="s">
        <v>78</v>
      </c>
      <c r="K52" s="312"/>
      <c r="L52" s="312"/>
      <c r="M52" s="312"/>
      <c r="N52" s="312"/>
      <c r="O52" s="312"/>
      <c r="P52" s="312"/>
      <c r="Q52" s="312"/>
      <c r="R52" s="312"/>
      <c r="S52" s="312"/>
      <c r="T52" s="312"/>
      <c r="U52" s="312"/>
      <c r="V52" s="312"/>
      <c r="W52" s="312"/>
      <c r="X52" s="312"/>
      <c r="Y52" s="312"/>
      <c r="Z52" s="312"/>
      <c r="AA52" s="312"/>
      <c r="AB52" s="312"/>
      <c r="AC52" s="312"/>
      <c r="AD52" s="312"/>
      <c r="AE52" s="312"/>
      <c r="AF52" s="312"/>
      <c r="AG52" s="310">
        <f>'IO01 - IO 01 - Výtlačné p...'!J27</f>
        <v>2547535.63</v>
      </c>
      <c r="AH52" s="311"/>
      <c r="AI52" s="311"/>
      <c r="AJ52" s="311"/>
      <c r="AK52" s="311"/>
      <c r="AL52" s="311"/>
      <c r="AM52" s="311"/>
      <c r="AN52" s="310">
        <f t="shared" si="0"/>
        <v>3082518.11</v>
      </c>
      <c r="AO52" s="311"/>
      <c r="AP52" s="311"/>
      <c r="AQ52" s="95" t="s">
        <v>79</v>
      </c>
      <c r="AR52" s="96"/>
      <c r="AS52" s="97">
        <v>0</v>
      </c>
      <c r="AT52" s="98">
        <f t="shared" si="1"/>
        <v>534982.48</v>
      </c>
      <c r="AU52" s="99">
        <f>'IO01 - IO 01 - Výtlačné p...'!P83</f>
        <v>3876.8235739999996</v>
      </c>
      <c r="AV52" s="98">
        <f>'IO01 - IO 01 - Výtlačné p...'!J30</f>
        <v>534982.48</v>
      </c>
      <c r="AW52" s="98">
        <f>'IO01 - IO 01 - Výtlačné p...'!J31</f>
        <v>0</v>
      </c>
      <c r="AX52" s="98">
        <f>'IO01 - IO 01 - Výtlačné p...'!J32</f>
        <v>0</v>
      </c>
      <c r="AY52" s="98">
        <f>'IO01 - IO 01 - Výtlačné p...'!J33</f>
        <v>0</v>
      </c>
      <c r="AZ52" s="98">
        <f>'IO01 - IO 01 - Výtlačné p...'!F30</f>
        <v>2547535.63</v>
      </c>
      <c r="BA52" s="98">
        <f>'IO01 - IO 01 - Výtlačné p...'!F31</f>
        <v>0</v>
      </c>
      <c r="BB52" s="98">
        <f>'IO01 - IO 01 - Výtlačné p...'!F32</f>
        <v>0</v>
      </c>
      <c r="BC52" s="98">
        <f>'IO01 - IO 01 - Výtlačné p...'!F33</f>
        <v>0</v>
      </c>
      <c r="BD52" s="100">
        <f>'IO01 - IO 01 - Výtlačné p...'!F34</f>
        <v>0</v>
      </c>
      <c r="BT52" s="101" t="s">
        <v>22</v>
      </c>
      <c r="BV52" s="101" t="s">
        <v>74</v>
      </c>
      <c r="BW52" s="101" t="s">
        <v>80</v>
      </c>
      <c r="BX52" s="101" t="s">
        <v>7</v>
      </c>
      <c r="CL52" s="101" t="s">
        <v>20</v>
      </c>
      <c r="CM52" s="101" t="s">
        <v>81</v>
      </c>
    </row>
    <row r="53" spans="1:91" s="5" customFormat="1" ht="22.5" customHeight="1">
      <c r="A53" s="91" t="s">
        <v>76</v>
      </c>
      <c r="B53" s="92"/>
      <c r="C53" s="93"/>
      <c r="D53" s="312" t="s">
        <v>82</v>
      </c>
      <c r="E53" s="312"/>
      <c r="F53" s="312"/>
      <c r="G53" s="312"/>
      <c r="H53" s="312"/>
      <c r="I53" s="94"/>
      <c r="J53" s="312" t="s">
        <v>83</v>
      </c>
      <c r="K53" s="312"/>
      <c r="L53" s="312"/>
      <c r="M53" s="312"/>
      <c r="N53" s="312"/>
      <c r="O53" s="312"/>
      <c r="P53" s="312"/>
      <c r="Q53" s="312"/>
      <c r="R53" s="312"/>
      <c r="S53" s="312"/>
      <c r="T53" s="312"/>
      <c r="U53" s="312"/>
      <c r="V53" s="312"/>
      <c r="W53" s="312"/>
      <c r="X53" s="312"/>
      <c r="Y53" s="312"/>
      <c r="Z53" s="312"/>
      <c r="AA53" s="312"/>
      <c r="AB53" s="312"/>
      <c r="AC53" s="312"/>
      <c r="AD53" s="312"/>
      <c r="AE53" s="312"/>
      <c r="AF53" s="312"/>
      <c r="AG53" s="310">
        <f>'IO02 - IO 02 - Zásobní řa...'!J27</f>
        <v>6763532.4500000002</v>
      </c>
      <c r="AH53" s="311"/>
      <c r="AI53" s="311"/>
      <c r="AJ53" s="311"/>
      <c r="AK53" s="311"/>
      <c r="AL53" s="311"/>
      <c r="AM53" s="311"/>
      <c r="AN53" s="310">
        <f t="shared" si="0"/>
        <v>8183874.2599999998</v>
      </c>
      <c r="AO53" s="311"/>
      <c r="AP53" s="311"/>
      <c r="AQ53" s="95" t="s">
        <v>84</v>
      </c>
      <c r="AR53" s="96"/>
      <c r="AS53" s="97">
        <v>0</v>
      </c>
      <c r="AT53" s="98">
        <f t="shared" si="1"/>
        <v>1420341.81</v>
      </c>
      <c r="AU53" s="99">
        <f>'IO02 - IO 02 - Zásobní řa...'!P94</f>
        <v>10789.410027</v>
      </c>
      <c r="AV53" s="98">
        <f>'IO02 - IO 02 - Zásobní řa...'!J30</f>
        <v>1420341.81</v>
      </c>
      <c r="AW53" s="98">
        <f>'IO02 - IO 02 - Zásobní řa...'!J31</f>
        <v>0</v>
      </c>
      <c r="AX53" s="98">
        <f>'IO02 - IO 02 - Zásobní řa...'!J32</f>
        <v>0</v>
      </c>
      <c r="AY53" s="98">
        <f>'IO02 - IO 02 - Zásobní řa...'!J33</f>
        <v>0</v>
      </c>
      <c r="AZ53" s="98">
        <f>'IO02 - IO 02 - Zásobní řa...'!F30</f>
        <v>6763532.4500000002</v>
      </c>
      <c r="BA53" s="98">
        <f>'IO02 - IO 02 - Zásobní řa...'!F31</f>
        <v>0</v>
      </c>
      <c r="BB53" s="98">
        <f>'IO02 - IO 02 - Zásobní řa...'!F32</f>
        <v>0</v>
      </c>
      <c r="BC53" s="98">
        <f>'IO02 - IO 02 - Zásobní řa...'!F33</f>
        <v>0</v>
      </c>
      <c r="BD53" s="100">
        <f>'IO02 - IO 02 - Zásobní řa...'!F34</f>
        <v>0</v>
      </c>
      <c r="BT53" s="101" t="s">
        <v>22</v>
      </c>
      <c r="BV53" s="101" t="s">
        <v>74</v>
      </c>
      <c r="BW53" s="101" t="s">
        <v>85</v>
      </c>
      <c r="BX53" s="101" t="s">
        <v>7</v>
      </c>
      <c r="CL53" s="101" t="s">
        <v>20</v>
      </c>
      <c r="CM53" s="101" t="s">
        <v>81</v>
      </c>
    </row>
    <row r="54" spans="1:91" s="5" customFormat="1" ht="22.5" customHeight="1">
      <c r="A54" s="91" t="s">
        <v>76</v>
      </c>
      <c r="B54" s="92"/>
      <c r="C54" s="93"/>
      <c r="D54" s="312" t="s">
        <v>86</v>
      </c>
      <c r="E54" s="312"/>
      <c r="F54" s="312"/>
      <c r="G54" s="312"/>
      <c r="H54" s="312"/>
      <c r="I54" s="94"/>
      <c r="J54" s="312" t="s">
        <v>87</v>
      </c>
      <c r="K54" s="312"/>
      <c r="L54" s="312"/>
      <c r="M54" s="312"/>
      <c r="N54" s="312"/>
      <c r="O54" s="312"/>
      <c r="P54" s="312"/>
      <c r="Q54" s="312"/>
      <c r="R54" s="312"/>
      <c r="S54" s="312"/>
      <c r="T54" s="312"/>
      <c r="U54" s="312"/>
      <c r="V54" s="312"/>
      <c r="W54" s="312"/>
      <c r="X54" s="312"/>
      <c r="Y54" s="312"/>
      <c r="Z54" s="312"/>
      <c r="AA54" s="312"/>
      <c r="AB54" s="312"/>
      <c r="AC54" s="312"/>
      <c r="AD54" s="312"/>
      <c r="AE54" s="312"/>
      <c r="AF54" s="312"/>
      <c r="AG54" s="310">
        <f>'IO03 - IO 03 - ATS'!J27</f>
        <v>677547.89</v>
      </c>
      <c r="AH54" s="311"/>
      <c r="AI54" s="311"/>
      <c r="AJ54" s="311"/>
      <c r="AK54" s="311"/>
      <c r="AL54" s="311"/>
      <c r="AM54" s="311"/>
      <c r="AN54" s="310">
        <f t="shared" si="0"/>
        <v>819832.95</v>
      </c>
      <c r="AO54" s="311"/>
      <c r="AP54" s="311"/>
      <c r="AQ54" s="95" t="s">
        <v>79</v>
      </c>
      <c r="AR54" s="96"/>
      <c r="AS54" s="97">
        <v>0</v>
      </c>
      <c r="AT54" s="98">
        <f t="shared" si="1"/>
        <v>142285.06</v>
      </c>
      <c r="AU54" s="99">
        <f>'IO03 - IO 03 - ATS'!P86</f>
        <v>168.77953400000001</v>
      </c>
      <c r="AV54" s="98">
        <f>'IO03 - IO 03 - ATS'!J30</f>
        <v>142285.06</v>
      </c>
      <c r="AW54" s="98">
        <f>'IO03 - IO 03 - ATS'!J31</f>
        <v>0</v>
      </c>
      <c r="AX54" s="98">
        <f>'IO03 - IO 03 - ATS'!J32</f>
        <v>0</v>
      </c>
      <c r="AY54" s="98">
        <f>'IO03 - IO 03 - ATS'!J33</f>
        <v>0</v>
      </c>
      <c r="AZ54" s="98">
        <f>'IO03 - IO 03 - ATS'!F30</f>
        <v>677547.89</v>
      </c>
      <c r="BA54" s="98">
        <f>'IO03 - IO 03 - ATS'!F31</f>
        <v>0</v>
      </c>
      <c r="BB54" s="98">
        <f>'IO03 - IO 03 - ATS'!F32</f>
        <v>0</v>
      </c>
      <c r="BC54" s="98">
        <f>'IO03 - IO 03 - ATS'!F33</f>
        <v>0</v>
      </c>
      <c r="BD54" s="100">
        <f>'IO03 - IO 03 - ATS'!F34</f>
        <v>0</v>
      </c>
      <c r="BT54" s="101" t="s">
        <v>22</v>
      </c>
      <c r="BV54" s="101" t="s">
        <v>74</v>
      </c>
      <c r="BW54" s="101" t="s">
        <v>88</v>
      </c>
      <c r="BX54" s="101" t="s">
        <v>7</v>
      </c>
      <c r="CL54" s="101" t="s">
        <v>20</v>
      </c>
      <c r="CM54" s="101" t="s">
        <v>81</v>
      </c>
    </row>
    <row r="55" spans="1:91" s="5" customFormat="1" ht="22.5" customHeight="1">
      <c r="A55" s="91" t="s">
        <v>76</v>
      </c>
      <c r="B55" s="92"/>
      <c r="C55" s="93"/>
      <c r="D55" s="312" t="s">
        <v>89</v>
      </c>
      <c r="E55" s="312"/>
      <c r="F55" s="312"/>
      <c r="G55" s="312"/>
      <c r="H55" s="312"/>
      <c r="I55" s="94"/>
      <c r="J55" s="312" t="s">
        <v>90</v>
      </c>
      <c r="K55" s="312"/>
      <c r="L55" s="312"/>
      <c r="M55" s="312"/>
      <c r="N55" s="312"/>
      <c r="O55" s="312"/>
      <c r="P55" s="312"/>
      <c r="Q55" s="312"/>
      <c r="R55" s="312"/>
      <c r="S55" s="312"/>
      <c r="T55" s="312"/>
      <c r="U55" s="312"/>
      <c r="V55" s="312"/>
      <c r="W55" s="312"/>
      <c r="X55" s="312"/>
      <c r="Y55" s="312"/>
      <c r="Z55" s="312"/>
      <c r="AA55" s="312"/>
      <c r="AB55" s="312"/>
      <c r="AC55" s="312"/>
      <c r="AD55" s="312"/>
      <c r="AE55" s="312"/>
      <c r="AF55" s="312"/>
      <c r="AG55" s="310">
        <f>'IO04 - IO 04 - Vodojem'!J27</f>
        <v>2479120.56</v>
      </c>
      <c r="AH55" s="311"/>
      <c r="AI55" s="311"/>
      <c r="AJ55" s="311"/>
      <c r="AK55" s="311"/>
      <c r="AL55" s="311"/>
      <c r="AM55" s="311"/>
      <c r="AN55" s="310">
        <f t="shared" si="0"/>
        <v>2999735.88</v>
      </c>
      <c r="AO55" s="311"/>
      <c r="AP55" s="311"/>
      <c r="AQ55" s="95" t="s">
        <v>79</v>
      </c>
      <c r="AR55" s="96"/>
      <c r="AS55" s="97">
        <v>0</v>
      </c>
      <c r="AT55" s="98">
        <f t="shared" si="1"/>
        <v>520615.32</v>
      </c>
      <c r="AU55" s="99">
        <f>'IO04 - IO 04 - Vodojem'!P88</f>
        <v>2296.6992219999997</v>
      </c>
      <c r="AV55" s="98">
        <f>'IO04 - IO 04 - Vodojem'!J30</f>
        <v>520615.32</v>
      </c>
      <c r="AW55" s="98">
        <f>'IO04 - IO 04 - Vodojem'!J31</f>
        <v>0</v>
      </c>
      <c r="AX55" s="98">
        <f>'IO04 - IO 04 - Vodojem'!J32</f>
        <v>0</v>
      </c>
      <c r="AY55" s="98">
        <f>'IO04 - IO 04 - Vodojem'!J33</f>
        <v>0</v>
      </c>
      <c r="AZ55" s="98">
        <f>'IO04 - IO 04 - Vodojem'!F30</f>
        <v>2479120.56</v>
      </c>
      <c r="BA55" s="98">
        <f>'IO04 - IO 04 - Vodojem'!F31</f>
        <v>0</v>
      </c>
      <c r="BB55" s="98">
        <f>'IO04 - IO 04 - Vodojem'!F32</f>
        <v>0</v>
      </c>
      <c r="BC55" s="98">
        <f>'IO04 - IO 04 - Vodojem'!F33</f>
        <v>0</v>
      </c>
      <c r="BD55" s="100">
        <f>'IO04 - IO 04 - Vodojem'!F34</f>
        <v>0</v>
      </c>
      <c r="BT55" s="101" t="s">
        <v>22</v>
      </c>
      <c r="BV55" s="101" t="s">
        <v>74</v>
      </c>
      <c r="BW55" s="101" t="s">
        <v>91</v>
      </c>
      <c r="BX55" s="101" t="s">
        <v>7</v>
      </c>
      <c r="CL55" s="101" t="s">
        <v>20</v>
      </c>
      <c r="CM55" s="101" t="s">
        <v>81</v>
      </c>
    </row>
    <row r="56" spans="1:91" s="5" customFormat="1" ht="22.5" customHeight="1">
      <c r="A56" s="91" t="s">
        <v>76</v>
      </c>
      <c r="B56" s="92"/>
      <c r="C56" s="93"/>
      <c r="D56" s="312" t="s">
        <v>92</v>
      </c>
      <c r="E56" s="312"/>
      <c r="F56" s="312"/>
      <c r="G56" s="312"/>
      <c r="H56" s="312"/>
      <c r="I56" s="94"/>
      <c r="J56" s="312" t="s">
        <v>93</v>
      </c>
      <c r="K56" s="312"/>
      <c r="L56" s="312"/>
      <c r="M56" s="312"/>
      <c r="N56" s="312"/>
      <c r="O56" s="312"/>
      <c r="P56" s="312"/>
      <c r="Q56" s="312"/>
      <c r="R56" s="312"/>
      <c r="S56" s="312"/>
      <c r="T56" s="312"/>
      <c r="U56" s="312"/>
      <c r="V56" s="312"/>
      <c r="W56" s="312"/>
      <c r="X56" s="312"/>
      <c r="Y56" s="312"/>
      <c r="Z56" s="312"/>
      <c r="AA56" s="312"/>
      <c r="AB56" s="312"/>
      <c r="AC56" s="312"/>
      <c r="AD56" s="312"/>
      <c r="AE56" s="312"/>
      <c r="AF56" s="312"/>
      <c r="AG56" s="310">
        <f>'IO05 - IO 05 - Přepad z v...'!J27</f>
        <v>843380.4</v>
      </c>
      <c r="AH56" s="311"/>
      <c r="AI56" s="311"/>
      <c r="AJ56" s="311"/>
      <c r="AK56" s="311"/>
      <c r="AL56" s="311"/>
      <c r="AM56" s="311"/>
      <c r="AN56" s="310">
        <f t="shared" si="0"/>
        <v>1020490.28</v>
      </c>
      <c r="AO56" s="311"/>
      <c r="AP56" s="311"/>
      <c r="AQ56" s="95" t="s">
        <v>79</v>
      </c>
      <c r="AR56" s="96"/>
      <c r="AS56" s="97">
        <v>0</v>
      </c>
      <c r="AT56" s="98">
        <f t="shared" si="1"/>
        <v>177109.88</v>
      </c>
      <c r="AU56" s="99">
        <f>'IO05 - IO 05 - Přepad z v...'!P83</f>
        <v>1002.5154939999999</v>
      </c>
      <c r="AV56" s="98">
        <f>'IO05 - IO 05 - Přepad z v...'!J30</f>
        <v>177109.88</v>
      </c>
      <c r="AW56" s="98">
        <f>'IO05 - IO 05 - Přepad z v...'!J31</f>
        <v>0</v>
      </c>
      <c r="AX56" s="98">
        <f>'IO05 - IO 05 - Přepad z v...'!J32</f>
        <v>0</v>
      </c>
      <c r="AY56" s="98">
        <f>'IO05 - IO 05 - Přepad z v...'!J33</f>
        <v>0</v>
      </c>
      <c r="AZ56" s="98">
        <f>'IO05 - IO 05 - Přepad z v...'!F30</f>
        <v>843380.4</v>
      </c>
      <c r="BA56" s="98">
        <f>'IO05 - IO 05 - Přepad z v...'!F31</f>
        <v>0</v>
      </c>
      <c r="BB56" s="98">
        <f>'IO05 - IO 05 - Přepad z v...'!F32</f>
        <v>0</v>
      </c>
      <c r="BC56" s="98">
        <f>'IO05 - IO 05 - Přepad z v...'!F33</f>
        <v>0</v>
      </c>
      <c r="BD56" s="100">
        <f>'IO05 - IO 05 - Přepad z v...'!F34</f>
        <v>0</v>
      </c>
      <c r="BT56" s="101" t="s">
        <v>22</v>
      </c>
      <c r="BV56" s="101" t="s">
        <v>74</v>
      </c>
      <c r="BW56" s="101" t="s">
        <v>94</v>
      </c>
      <c r="BX56" s="101" t="s">
        <v>7</v>
      </c>
      <c r="CL56" s="101" t="s">
        <v>20</v>
      </c>
      <c r="CM56" s="101" t="s">
        <v>81</v>
      </c>
    </row>
    <row r="57" spans="1:91" s="5" customFormat="1" ht="22.5" customHeight="1">
      <c r="A57" s="91" t="s">
        <v>76</v>
      </c>
      <c r="B57" s="92"/>
      <c r="C57" s="93"/>
      <c r="D57" s="312" t="s">
        <v>95</v>
      </c>
      <c r="E57" s="312"/>
      <c r="F57" s="312"/>
      <c r="G57" s="312"/>
      <c r="H57" s="312"/>
      <c r="I57" s="94"/>
      <c r="J57" s="312" t="s">
        <v>96</v>
      </c>
      <c r="K57" s="312"/>
      <c r="L57" s="312"/>
      <c r="M57" s="312"/>
      <c r="N57" s="312"/>
      <c r="O57" s="312"/>
      <c r="P57" s="312"/>
      <c r="Q57" s="312"/>
      <c r="R57" s="312"/>
      <c r="S57" s="312"/>
      <c r="T57" s="312"/>
      <c r="U57" s="312"/>
      <c r="V57" s="312"/>
      <c r="W57" s="312"/>
      <c r="X57" s="312"/>
      <c r="Y57" s="312"/>
      <c r="Z57" s="312"/>
      <c r="AA57" s="312"/>
      <c r="AB57" s="312"/>
      <c r="AC57" s="312"/>
      <c r="AD57" s="312"/>
      <c r="AE57" s="312"/>
      <c r="AF57" s="312"/>
      <c r="AG57" s="310">
        <f>'PS01 - PS 01 - F.3.1 - St...'!J27</f>
        <v>447606.36</v>
      </c>
      <c r="AH57" s="311"/>
      <c r="AI57" s="311"/>
      <c r="AJ57" s="311"/>
      <c r="AK57" s="311"/>
      <c r="AL57" s="311"/>
      <c r="AM57" s="311"/>
      <c r="AN57" s="310">
        <f t="shared" si="0"/>
        <v>541603.69999999995</v>
      </c>
      <c r="AO57" s="311"/>
      <c r="AP57" s="311"/>
      <c r="AQ57" s="95" t="s">
        <v>79</v>
      </c>
      <c r="AR57" s="96"/>
      <c r="AS57" s="102">
        <v>0</v>
      </c>
      <c r="AT57" s="103">
        <f t="shared" si="1"/>
        <v>93997.34</v>
      </c>
      <c r="AU57" s="104">
        <f>'PS01 - PS 01 - F.3.1 - St...'!P85</f>
        <v>136.132408</v>
      </c>
      <c r="AV57" s="103">
        <f>'PS01 - PS 01 - F.3.1 - St...'!J30</f>
        <v>93997.34</v>
      </c>
      <c r="AW57" s="103">
        <f>'PS01 - PS 01 - F.3.1 - St...'!J31</f>
        <v>0</v>
      </c>
      <c r="AX57" s="103">
        <f>'PS01 - PS 01 - F.3.1 - St...'!J32</f>
        <v>0</v>
      </c>
      <c r="AY57" s="103">
        <f>'PS01 - PS 01 - F.3.1 - St...'!J33</f>
        <v>0</v>
      </c>
      <c r="AZ57" s="103">
        <f>'PS01 - PS 01 - F.3.1 - St...'!F30</f>
        <v>447606.36</v>
      </c>
      <c r="BA57" s="103">
        <f>'PS01 - PS 01 - F.3.1 - St...'!F31</f>
        <v>0</v>
      </c>
      <c r="BB57" s="103">
        <f>'PS01 - PS 01 - F.3.1 - St...'!F32</f>
        <v>0</v>
      </c>
      <c r="BC57" s="103">
        <f>'PS01 - PS 01 - F.3.1 - St...'!F33</f>
        <v>0</v>
      </c>
      <c r="BD57" s="105">
        <f>'PS01 - PS 01 - F.3.1 - St...'!F34</f>
        <v>0</v>
      </c>
      <c r="BT57" s="101" t="s">
        <v>22</v>
      </c>
      <c r="BV57" s="101" t="s">
        <v>74</v>
      </c>
      <c r="BW57" s="101" t="s">
        <v>97</v>
      </c>
      <c r="BX57" s="101" t="s">
        <v>7</v>
      </c>
      <c r="CL57" s="101" t="s">
        <v>20</v>
      </c>
      <c r="CM57" s="101" t="s">
        <v>81</v>
      </c>
    </row>
    <row r="58" spans="1:91" s="1" customFormat="1" ht="30" customHeight="1">
      <c r="B58" s="36"/>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O58" s="58"/>
      <c r="AP58" s="58"/>
      <c r="AQ58" s="58"/>
      <c r="AR58" s="56"/>
    </row>
    <row r="59" spans="1:91" s="1" customFormat="1" ht="6.95" customHeight="1">
      <c r="B59" s="51"/>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6"/>
    </row>
  </sheetData>
  <sheetProtection password="CC35" sheet="1" objects="1" scenarios="1" formatCells="0" formatColumns="0" formatRows="0" sort="0" autoFilter="0"/>
  <mergeCells count="59">
    <mergeCell ref="K5:AO5"/>
    <mergeCell ref="K6:AO6"/>
    <mergeCell ref="E20:AN20"/>
    <mergeCell ref="AK23:AO23"/>
    <mergeCell ref="L25:O25"/>
    <mergeCell ref="W25:AE25"/>
    <mergeCell ref="AK25:AO25"/>
    <mergeCell ref="L29:O29"/>
    <mergeCell ref="W29:AE29"/>
    <mergeCell ref="AK29:AO29"/>
    <mergeCell ref="L26:O26"/>
    <mergeCell ref="W26:AE26"/>
    <mergeCell ref="AK26:AO26"/>
    <mergeCell ref="L27:O27"/>
    <mergeCell ref="W27:AE27"/>
    <mergeCell ref="AK27:AO27"/>
    <mergeCell ref="C49:G49"/>
    <mergeCell ref="I49:AF49"/>
    <mergeCell ref="AG49:AM49"/>
    <mergeCell ref="AN49:AP49"/>
    <mergeCell ref="L30:O30"/>
    <mergeCell ref="W30:AE30"/>
    <mergeCell ref="AK30:AO30"/>
    <mergeCell ref="X32:AB32"/>
    <mergeCell ref="AK32:AO32"/>
    <mergeCell ref="D52:H52"/>
    <mergeCell ref="J52:AF52"/>
    <mergeCell ref="AN53:AP53"/>
    <mergeCell ref="AG53:AM53"/>
    <mergeCell ref="D53:H53"/>
    <mergeCell ref="J53:AF53"/>
    <mergeCell ref="D54:H54"/>
    <mergeCell ref="J54:AF54"/>
    <mergeCell ref="AN55:AP55"/>
    <mergeCell ref="AG55:AM55"/>
    <mergeCell ref="D55:H55"/>
    <mergeCell ref="J55:AF55"/>
    <mergeCell ref="D56:H56"/>
    <mergeCell ref="J56:AF56"/>
    <mergeCell ref="AN57:AP57"/>
    <mergeCell ref="AG57:AM57"/>
    <mergeCell ref="D57:H57"/>
    <mergeCell ref="J57:AF57"/>
    <mergeCell ref="AG51:AM51"/>
    <mergeCell ref="AN51:AP51"/>
    <mergeCell ref="AR2:BE2"/>
    <mergeCell ref="AN56:AP56"/>
    <mergeCell ref="AG56:AM56"/>
    <mergeCell ref="AN54:AP54"/>
    <mergeCell ref="AG54:AM54"/>
    <mergeCell ref="AN52:AP52"/>
    <mergeCell ref="AG52:AM52"/>
    <mergeCell ref="L42:AO42"/>
    <mergeCell ref="AM44:AN44"/>
    <mergeCell ref="AM46:AP46"/>
    <mergeCell ref="AS46:AT48"/>
    <mergeCell ref="L28:O28"/>
    <mergeCell ref="W28:AE28"/>
    <mergeCell ref="AK28:AO28"/>
  </mergeCells>
  <hyperlinks>
    <hyperlink ref="K1:S1" location="C2" display="1) Rekapitulace stavby"/>
    <hyperlink ref="W1:AI1" location="C51" display="2) Rekapitulace objektů stavby a soupisů prací"/>
    <hyperlink ref="A52" location="'IO01 - IO 01 - Výtlačné p...'!C2" display="/"/>
    <hyperlink ref="A53" location="'IO02 - IO 02 - Zásobní řa...'!C2" display="/"/>
    <hyperlink ref="A54" location="'IO03 - IO 03 - ATS'!C2" display="/"/>
    <hyperlink ref="A55" location="'IO04 - IO 04 - Vodojem'!C2" display="/"/>
    <hyperlink ref="A56" location="'IO05 - IO 05 - Přepad z v...'!C2" display="/"/>
    <hyperlink ref="A57" location="'PS01 - PS 01 - F.3.1 - St...'!C2" displa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07"/>
  <sheetViews>
    <sheetView showGridLines="0" workbookViewId="0">
      <pane ySplit="1" topLeftCell="A212" activePane="bottomLeft" state="frozen"/>
      <selection pane="bottomLeft" activeCell="F206" sqref="F206"/>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06"/>
      <c r="B1" s="15"/>
      <c r="C1" s="15"/>
      <c r="D1" s="16" t="s">
        <v>1</v>
      </c>
      <c r="E1" s="15"/>
      <c r="F1" s="107" t="s">
        <v>98</v>
      </c>
      <c r="G1" s="344" t="s">
        <v>99</v>
      </c>
      <c r="H1" s="344"/>
      <c r="I1" s="15"/>
      <c r="J1" s="107" t="s">
        <v>100</v>
      </c>
      <c r="K1" s="16" t="s">
        <v>101</v>
      </c>
      <c r="L1" s="107" t="s">
        <v>102</v>
      </c>
      <c r="M1" s="107"/>
      <c r="N1" s="107"/>
      <c r="O1" s="107"/>
      <c r="P1" s="107"/>
      <c r="Q1" s="107"/>
      <c r="R1" s="107"/>
      <c r="S1" s="107"/>
      <c r="T1" s="107"/>
      <c r="U1" s="108"/>
      <c r="V1" s="10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309"/>
      <c r="M2" s="309"/>
      <c r="N2" s="309"/>
      <c r="O2" s="309"/>
      <c r="P2" s="309"/>
      <c r="Q2" s="309"/>
      <c r="R2" s="309"/>
      <c r="S2" s="309"/>
      <c r="T2" s="309"/>
      <c r="U2" s="309"/>
      <c r="V2" s="309"/>
      <c r="AT2" s="22" t="s">
        <v>80</v>
      </c>
    </row>
    <row r="3" spans="1:70" ht="6.95" customHeight="1">
      <c r="B3" s="23"/>
      <c r="C3" s="24"/>
      <c r="D3" s="24"/>
      <c r="E3" s="24"/>
      <c r="F3" s="24"/>
      <c r="G3" s="24"/>
      <c r="H3" s="24"/>
      <c r="I3" s="24"/>
      <c r="J3" s="24"/>
      <c r="K3" s="25"/>
      <c r="AT3" s="22" t="s">
        <v>81</v>
      </c>
    </row>
    <row r="4" spans="1:70" ht="36.950000000000003" customHeight="1">
      <c r="B4" s="26"/>
      <c r="C4" s="27"/>
      <c r="D4" s="28" t="s">
        <v>103</v>
      </c>
      <c r="E4" s="27"/>
      <c r="F4" s="27"/>
      <c r="G4" s="27"/>
      <c r="H4" s="27"/>
      <c r="I4" s="27"/>
      <c r="J4" s="27"/>
      <c r="K4" s="29"/>
      <c r="M4" s="30" t="s">
        <v>12</v>
      </c>
      <c r="AT4" s="22" t="s">
        <v>6</v>
      </c>
    </row>
    <row r="5" spans="1:70" ht="6.95" customHeight="1">
      <c r="B5" s="26"/>
      <c r="C5" s="27"/>
      <c r="D5" s="27"/>
      <c r="E5" s="27"/>
      <c r="F5" s="27"/>
      <c r="G5" s="27"/>
      <c r="H5" s="27"/>
      <c r="I5" s="27"/>
      <c r="J5" s="27"/>
      <c r="K5" s="29"/>
    </row>
    <row r="6" spans="1:70" ht="15">
      <c r="B6" s="26"/>
      <c r="C6" s="27"/>
      <c r="D6" s="34" t="s">
        <v>16</v>
      </c>
      <c r="E6" s="27"/>
      <c r="F6" s="27"/>
      <c r="G6" s="27"/>
      <c r="H6" s="27"/>
      <c r="I6" s="27"/>
      <c r="J6" s="27"/>
      <c r="K6" s="29"/>
    </row>
    <row r="7" spans="1:70" ht="22.5" customHeight="1">
      <c r="B7" s="26"/>
      <c r="C7" s="27"/>
      <c r="D7" s="27"/>
      <c r="E7" s="345" t="str">
        <f>'Rekapitulace stavby'!K6</f>
        <v>Vodovod Levínská Olešnice a Žďár</v>
      </c>
      <c r="F7" s="346"/>
      <c r="G7" s="346"/>
      <c r="H7" s="346"/>
      <c r="I7" s="27"/>
      <c r="J7" s="27"/>
      <c r="K7" s="29"/>
    </row>
    <row r="8" spans="1:70" s="1" customFormat="1" ht="15">
      <c r="B8" s="36"/>
      <c r="C8" s="37"/>
      <c r="D8" s="34" t="s">
        <v>104</v>
      </c>
      <c r="E8" s="37"/>
      <c r="F8" s="37"/>
      <c r="G8" s="37"/>
      <c r="H8" s="37"/>
      <c r="I8" s="37"/>
      <c r="J8" s="37"/>
      <c r="K8" s="40"/>
    </row>
    <row r="9" spans="1:70" s="1" customFormat="1" ht="36.950000000000003" customHeight="1">
      <c r="B9" s="36"/>
      <c r="C9" s="37"/>
      <c r="D9" s="37"/>
      <c r="E9" s="347" t="s">
        <v>105</v>
      </c>
      <c r="F9" s="348"/>
      <c r="G9" s="348"/>
      <c r="H9" s="348"/>
      <c r="I9" s="37"/>
      <c r="J9" s="37"/>
      <c r="K9" s="40"/>
    </row>
    <row r="10" spans="1:70" s="1" customFormat="1">
      <c r="B10" s="36"/>
      <c r="C10" s="37"/>
      <c r="D10" s="37"/>
      <c r="E10" s="37"/>
      <c r="F10" s="37"/>
      <c r="G10" s="37"/>
      <c r="H10" s="37"/>
      <c r="I10" s="37"/>
      <c r="J10" s="37"/>
      <c r="K10" s="40"/>
    </row>
    <row r="11" spans="1:70" s="1" customFormat="1" ht="14.45" customHeight="1">
      <c r="B11" s="36"/>
      <c r="C11" s="37"/>
      <c r="D11" s="34" t="s">
        <v>19</v>
      </c>
      <c r="E11" s="37"/>
      <c r="F11" s="32" t="s">
        <v>20</v>
      </c>
      <c r="G11" s="37"/>
      <c r="H11" s="37"/>
      <c r="I11" s="34" t="s">
        <v>21</v>
      </c>
      <c r="J11" s="32" t="s">
        <v>20</v>
      </c>
      <c r="K11" s="40"/>
    </row>
    <row r="12" spans="1:70" s="1" customFormat="1" ht="14.45" customHeight="1">
      <c r="B12" s="36"/>
      <c r="C12" s="37"/>
      <c r="D12" s="34" t="s">
        <v>23</v>
      </c>
      <c r="E12" s="37"/>
      <c r="F12" s="32" t="s">
        <v>24</v>
      </c>
      <c r="G12" s="37"/>
      <c r="H12" s="37"/>
      <c r="I12" s="34" t="s">
        <v>25</v>
      </c>
      <c r="J12" s="109" t="str">
        <f>'Rekapitulace stavby'!AN8</f>
        <v>8. 11. 2017</v>
      </c>
      <c r="K12" s="40"/>
    </row>
    <row r="13" spans="1:70" s="1" customFormat="1" ht="10.9" customHeight="1">
      <c r="B13" s="36"/>
      <c r="C13" s="37"/>
      <c r="D13" s="37"/>
      <c r="E13" s="37"/>
      <c r="F13" s="37"/>
      <c r="G13" s="37"/>
      <c r="H13" s="37"/>
      <c r="I13" s="37"/>
      <c r="J13" s="37"/>
      <c r="K13" s="40"/>
    </row>
    <row r="14" spans="1:70" s="1" customFormat="1" ht="14.45" customHeight="1">
      <c r="B14" s="36"/>
      <c r="C14" s="37"/>
      <c r="D14" s="34" t="s">
        <v>29</v>
      </c>
      <c r="E14" s="37"/>
      <c r="F14" s="37"/>
      <c r="G14" s="37"/>
      <c r="H14" s="37"/>
      <c r="I14" s="34" t="s">
        <v>30</v>
      </c>
      <c r="J14" s="32" t="s">
        <v>20</v>
      </c>
      <c r="K14" s="40"/>
    </row>
    <row r="15" spans="1:70" s="1" customFormat="1" ht="18" customHeight="1">
      <c r="B15" s="36"/>
      <c r="C15" s="37"/>
      <c r="D15" s="37"/>
      <c r="E15" s="32" t="s">
        <v>31</v>
      </c>
      <c r="F15" s="37"/>
      <c r="G15" s="37"/>
      <c r="H15" s="37"/>
      <c r="I15" s="34" t="s">
        <v>32</v>
      </c>
      <c r="J15" s="32" t="s">
        <v>20</v>
      </c>
      <c r="K15" s="40"/>
    </row>
    <row r="16" spans="1:70" s="1" customFormat="1" ht="6.95" customHeight="1">
      <c r="B16" s="36"/>
      <c r="C16" s="37"/>
      <c r="D16" s="37"/>
      <c r="E16" s="37"/>
      <c r="F16" s="37"/>
      <c r="G16" s="37"/>
      <c r="H16" s="37"/>
      <c r="I16" s="37"/>
      <c r="J16" s="37"/>
      <c r="K16" s="40"/>
    </row>
    <row r="17" spans="2:11" s="1" customFormat="1" ht="14.45" customHeight="1">
      <c r="B17" s="36"/>
      <c r="C17" s="37"/>
      <c r="D17" s="34" t="s">
        <v>33</v>
      </c>
      <c r="E17" s="37"/>
      <c r="F17" s="37"/>
      <c r="G17" s="37"/>
      <c r="H17" s="37"/>
      <c r="I17" s="34" t="s">
        <v>30</v>
      </c>
      <c r="J17" s="32" t="str">
        <f>IF('Rekapitulace stavby'!AN13="Vyplň údaj","",IF('Rekapitulace stavby'!AN13="","",'Rekapitulace stavby'!AN13))</f>
        <v/>
      </c>
      <c r="K17" s="40"/>
    </row>
    <row r="18" spans="2:11" s="1" customFormat="1" ht="18" customHeight="1">
      <c r="B18" s="36"/>
      <c r="C18" s="37"/>
      <c r="D18" s="37"/>
      <c r="E18" s="32" t="str">
        <f>IF('Rekapitulace stavby'!E14="Vyplň údaj","",IF('Rekapitulace stavby'!E14="","",'Rekapitulace stavby'!E14))</f>
        <v xml:space="preserve"> </v>
      </c>
      <c r="F18" s="37"/>
      <c r="G18" s="37"/>
      <c r="H18" s="37"/>
      <c r="I18" s="34" t="s">
        <v>32</v>
      </c>
      <c r="J18" s="32" t="str">
        <f>IF('Rekapitulace stavby'!AN14="Vyplň údaj","",IF('Rekapitulace stavby'!AN14="","",'Rekapitulace stavby'!AN14))</f>
        <v/>
      </c>
      <c r="K18" s="40"/>
    </row>
    <row r="19" spans="2:11" s="1" customFormat="1" ht="6.95" customHeight="1">
      <c r="B19" s="36"/>
      <c r="C19" s="37"/>
      <c r="D19" s="37"/>
      <c r="E19" s="37"/>
      <c r="F19" s="37"/>
      <c r="G19" s="37"/>
      <c r="H19" s="37"/>
      <c r="I19" s="37"/>
      <c r="J19" s="37"/>
      <c r="K19" s="40"/>
    </row>
    <row r="20" spans="2:11" s="1" customFormat="1" ht="14.45" customHeight="1">
      <c r="B20" s="36"/>
      <c r="C20" s="37"/>
      <c r="D20" s="34" t="s">
        <v>35</v>
      </c>
      <c r="E20" s="37"/>
      <c r="F20" s="37"/>
      <c r="G20" s="37"/>
      <c r="H20" s="37"/>
      <c r="I20" s="34" t="s">
        <v>30</v>
      </c>
      <c r="J20" s="32" t="s">
        <v>20</v>
      </c>
      <c r="K20" s="40"/>
    </row>
    <row r="21" spans="2:11" s="1" customFormat="1" ht="18" customHeight="1">
      <c r="B21" s="36"/>
      <c r="C21" s="37"/>
      <c r="D21" s="37"/>
      <c r="E21" s="32" t="s">
        <v>36</v>
      </c>
      <c r="F21" s="37"/>
      <c r="G21" s="37"/>
      <c r="H21" s="37"/>
      <c r="I21" s="34" t="s">
        <v>32</v>
      </c>
      <c r="J21" s="32" t="s">
        <v>20</v>
      </c>
      <c r="K21" s="40"/>
    </row>
    <row r="22" spans="2:11" s="1" customFormat="1" ht="6.95" customHeight="1">
      <c r="B22" s="36"/>
      <c r="C22" s="37"/>
      <c r="D22" s="37"/>
      <c r="E22" s="37"/>
      <c r="F22" s="37"/>
      <c r="G22" s="37"/>
      <c r="H22" s="37"/>
      <c r="I22" s="37"/>
      <c r="J22" s="37"/>
      <c r="K22" s="40"/>
    </row>
    <row r="23" spans="2:11" s="1" customFormat="1" ht="14.45" customHeight="1">
      <c r="B23" s="36"/>
      <c r="C23" s="37"/>
      <c r="D23" s="34" t="s">
        <v>37</v>
      </c>
      <c r="E23" s="37"/>
      <c r="F23" s="37"/>
      <c r="G23" s="37"/>
      <c r="H23" s="37"/>
      <c r="I23" s="37"/>
      <c r="J23" s="37"/>
      <c r="K23" s="40"/>
    </row>
    <row r="24" spans="2:11" s="6" customFormat="1" ht="22.5" customHeight="1">
      <c r="B24" s="110"/>
      <c r="C24" s="111"/>
      <c r="D24" s="111"/>
      <c r="E24" s="337" t="s">
        <v>20</v>
      </c>
      <c r="F24" s="337"/>
      <c r="G24" s="337"/>
      <c r="H24" s="337"/>
      <c r="I24" s="111"/>
      <c r="J24" s="111"/>
      <c r="K24" s="112"/>
    </row>
    <row r="25" spans="2:11" s="1" customFormat="1" ht="6.95" customHeight="1">
      <c r="B25" s="36"/>
      <c r="C25" s="37"/>
      <c r="D25" s="37"/>
      <c r="E25" s="37"/>
      <c r="F25" s="37"/>
      <c r="G25" s="37"/>
      <c r="H25" s="37"/>
      <c r="I25" s="37"/>
      <c r="J25" s="37"/>
      <c r="K25" s="40"/>
    </row>
    <row r="26" spans="2:11" s="1" customFormat="1" ht="6.95" customHeight="1">
      <c r="B26" s="36"/>
      <c r="C26" s="37"/>
      <c r="D26" s="80"/>
      <c r="E26" s="80"/>
      <c r="F26" s="80"/>
      <c r="G26" s="80"/>
      <c r="H26" s="80"/>
      <c r="I26" s="80"/>
      <c r="J26" s="80"/>
      <c r="K26" s="113"/>
    </row>
    <row r="27" spans="2:11" s="1" customFormat="1" ht="25.35" customHeight="1">
      <c r="B27" s="36"/>
      <c r="C27" s="37"/>
      <c r="D27" s="114" t="s">
        <v>38</v>
      </c>
      <c r="E27" s="37"/>
      <c r="F27" s="37"/>
      <c r="G27" s="37"/>
      <c r="H27" s="37"/>
      <c r="I27" s="37"/>
      <c r="J27" s="115">
        <f>ROUND(J83,2)</f>
        <v>2547535.63</v>
      </c>
      <c r="K27" s="40"/>
    </row>
    <row r="28" spans="2:11" s="1" customFormat="1" ht="6.95" customHeight="1">
      <c r="B28" s="36"/>
      <c r="C28" s="37"/>
      <c r="D28" s="80"/>
      <c r="E28" s="80"/>
      <c r="F28" s="80"/>
      <c r="G28" s="80"/>
      <c r="H28" s="80"/>
      <c r="I28" s="80"/>
      <c r="J28" s="80"/>
      <c r="K28" s="113"/>
    </row>
    <row r="29" spans="2:11" s="1" customFormat="1" ht="14.45" customHeight="1">
      <c r="B29" s="36"/>
      <c r="C29" s="37"/>
      <c r="D29" s="37"/>
      <c r="E29" s="37"/>
      <c r="F29" s="41" t="s">
        <v>40</v>
      </c>
      <c r="G29" s="37"/>
      <c r="H29" s="37"/>
      <c r="I29" s="41" t="s">
        <v>39</v>
      </c>
      <c r="J29" s="41" t="s">
        <v>41</v>
      </c>
      <c r="K29" s="40"/>
    </row>
    <row r="30" spans="2:11" s="1" customFormat="1" ht="14.45" customHeight="1">
      <c r="B30" s="36"/>
      <c r="C30" s="37"/>
      <c r="D30" s="44" t="s">
        <v>42</v>
      </c>
      <c r="E30" s="44" t="s">
        <v>43</v>
      </c>
      <c r="F30" s="116">
        <f>ROUND(SUM(BE83:BE206), 2)</f>
        <v>2547535.63</v>
      </c>
      <c r="G30" s="37"/>
      <c r="H30" s="37"/>
      <c r="I30" s="117">
        <v>0.21</v>
      </c>
      <c r="J30" s="116">
        <f>ROUND(ROUND((SUM(BE83:BE206)), 2)*I30, 2)</f>
        <v>534982.48</v>
      </c>
      <c r="K30" s="40"/>
    </row>
    <row r="31" spans="2:11" s="1" customFormat="1" ht="14.45" customHeight="1">
      <c r="B31" s="36"/>
      <c r="C31" s="37"/>
      <c r="D31" s="37"/>
      <c r="E31" s="44" t="s">
        <v>44</v>
      </c>
      <c r="F31" s="116">
        <f>ROUND(SUM(BF83:BF206), 2)</f>
        <v>0</v>
      </c>
      <c r="G31" s="37"/>
      <c r="H31" s="37"/>
      <c r="I31" s="117">
        <v>0.15</v>
      </c>
      <c r="J31" s="116">
        <f>ROUND(ROUND((SUM(BF83:BF206)), 2)*I31, 2)</f>
        <v>0</v>
      </c>
      <c r="K31" s="40"/>
    </row>
    <row r="32" spans="2:11" s="1" customFormat="1" ht="14.45" hidden="1" customHeight="1">
      <c r="B32" s="36"/>
      <c r="C32" s="37"/>
      <c r="D32" s="37"/>
      <c r="E32" s="44" t="s">
        <v>45</v>
      </c>
      <c r="F32" s="116">
        <f>ROUND(SUM(BG83:BG206), 2)</f>
        <v>0</v>
      </c>
      <c r="G32" s="37"/>
      <c r="H32" s="37"/>
      <c r="I32" s="117">
        <v>0.21</v>
      </c>
      <c r="J32" s="116">
        <v>0</v>
      </c>
      <c r="K32" s="40"/>
    </row>
    <row r="33" spans="2:11" s="1" customFormat="1" ht="14.45" hidden="1" customHeight="1">
      <c r="B33" s="36"/>
      <c r="C33" s="37"/>
      <c r="D33" s="37"/>
      <c r="E33" s="44" t="s">
        <v>46</v>
      </c>
      <c r="F33" s="116">
        <f>ROUND(SUM(BH83:BH206), 2)</f>
        <v>0</v>
      </c>
      <c r="G33" s="37"/>
      <c r="H33" s="37"/>
      <c r="I33" s="117">
        <v>0.15</v>
      </c>
      <c r="J33" s="116">
        <v>0</v>
      </c>
      <c r="K33" s="40"/>
    </row>
    <row r="34" spans="2:11" s="1" customFormat="1" ht="14.45" hidden="1" customHeight="1">
      <c r="B34" s="36"/>
      <c r="C34" s="37"/>
      <c r="D34" s="37"/>
      <c r="E34" s="44" t="s">
        <v>47</v>
      </c>
      <c r="F34" s="116">
        <f>ROUND(SUM(BI83:BI206), 2)</f>
        <v>0</v>
      </c>
      <c r="G34" s="37"/>
      <c r="H34" s="37"/>
      <c r="I34" s="117">
        <v>0</v>
      </c>
      <c r="J34" s="116">
        <v>0</v>
      </c>
      <c r="K34" s="40"/>
    </row>
    <row r="35" spans="2:11" s="1" customFormat="1" ht="6.95" customHeight="1">
      <c r="B35" s="36"/>
      <c r="C35" s="37"/>
      <c r="D35" s="37"/>
      <c r="E35" s="37"/>
      <c r="F35" s="37"/>
      <c r="G35" s="37"/>
      <c r="H35" s="37"/>
      <c r="I35" s="37"/>
      <c r="J35" s="37"/>
      <c r="K35" s="40"/>
    </row>
    <row r="36" spans="2:11" s="1" customFormat="1" ht="25.35" customHeight="1">
      <c r="B36" s="36"/>
      <c r="C36" s="118"/>
      <c r="D36" s="119" t="s">
        <v>48</v>
      </c>
      <c r="E36" s="74"/>
      <c r="F36" s="74"/>
      <c r="G36" s="120" t="s">
        <v>49</v>
      </c>
      <c r="H36" s="121" t="s">
        <v>50</v>
      </c>
      <c r="I36" s="74"/>
      <c r="J36" s="122">
        <f>SUM(J27:J34)</f>
        <v>3082518.11</v>
      </c>
      <c r="K36" s="123"/>
    </row>
    <row r="37" spans="2:11" s="1" customFormat="1" ht="14.45" customHeight="1">
      <c r="B37" s="51"/>
      <c r="C37" s="52"/>
      <c r="D37" s="52"/>
      <c r="E37" s="52"/>
      <c r="F37" s="52"/>
      <c r="G37" s="52"/>
      <c r="H37" s="52"/>
      <c r="I37" s="52"/>
      <c r="J37" s="52"/>
      <c r="K37" s="53"/>
    </row>
    <row r="41" spans="2:11" s="1" customFormat="1" ht="6.95" customHeight="1">
      <c r="B41" s="124"/>
      <c r="C41" s="125"/>
      <c r="D41" s="125"/>
      <c r="E41" s="125"/>
      <c r="F41" s="125"/>
      <c r="G41" s="125"/>
      <c r="H41" s="125"/>
      <c r="I41" s="125"/>
      <c r="J41" s="125"/>
      <c r="K41" s="126"/>
    </row>
    <row r="42" spans="2:11" s="1" customFormat="1" ht="36.950000000000003" customHeight="1">
      <c r="B42" s="36"/>
      <c r="C42" s="28" t="s">
        <v>106</v>
      </c>
      <c r="D42" s="37"/>
      <c r="E42" s="37"/>
      <c r="F42" s="37"/>
      <c r="G42" s="37"/>
      <c r="H42" s="37"/>
      <c r="I42" s="37"/>
      <c r="J42" s="37"/>
      <c r="K42" s="40"/>
    </row>
    <row r="43" spans="2:11" s="1" customFormat="1" ht="6.95" customHeight="1">
      <c r="B43" s="36"/>
      <c r="C43" s="37"/>
      <c r="D43" s="37"/>
      <c r="E43" s="37"/>
      <c r="F43" s="37"/>
      <c r="G43" s="37"/>
      <c r="H43" s="37"/>
      <c r="I43" s="37"/>
      <c r="J43" s="37"/>
      <c r="K43" s="40"/>
    </row>
    <row r="44" spans="2:11" s="1" customFormat="1" ht="14.45" customHeight="1">
      <c r="B44" s="36"/>
      <c r="C44" s="34" t="s">
        <v>16</v>
      </c>
      <c r="D44" s="37"/>
      <c r="E44" s="37"/>
      <c r="F44" s="37"/>
      <c r="G44" s="37"/>
      <c r="H44" s="37"/>
      <c r="I44" s="37"/>
      <c r="J44" s="37"/>
      <c r="K44" s="40"/>
    </row>
    <row r="45" spans="2:11" s="1" customFormat="1" ht="22.5" customHeight="1">
      <c r="B45" s="36"/>
      <c r="C45" s="37"/>
      <c r="D45" s="37"/>
      <c r="E45" s="345" t="str">
        <f>E7</f>
        <v>Vodovod Levínská Olešnice a Žďár</v>
      </c>
      <c r="F45" s="346"/>
      <c r="G45" s="346"/>
      <c r="H45" s="346"/>
      <c r="I45" s="37"/>
      <c r="J45" s="37"/>
      <c r="K45" s="40"/>
    </row>
    <row r="46" spans="2:11" s="1" customFormat="1" ht="14.45" customHeight="1">
      <c r="B46" s="36"/>
      <c r="C46" s="34" t="s">
        <v>104</v>
      </c>
      <c r="D46" s="37"/>
      <c r="E46" s="37"/>
      <c r="F46" s="37"/>
      <c r="G46" s="37"/>
      <c r="H46" s="37"/>
      <c r="I46" s="37"/>
      <c r="J46" s="37"/>
      <c r="K46" s="40"/>
    </row>
    <row r="47" spans="2:11" s="1" customFormat="1" ht="23.25" customHeight="1">
      <c r="B47" s="36"/>
      <c r="C47" s="37"/>
      <c r="D47" s="37"/>
      <c r="E47" s="347" t="str">
        <f>E9</f>
        <v>IO01 - IO 01 - Výtlačné potrubí vodovodu</v>
      </c>
      <c r="F47" s="348"/>
      <c r="G47" s="348"/>
      <c r="H47" s="348"/>
      <c r="I47" s="37"/>
      <c r="J47" s="37"/>
      <c r="K47" s="40"/>
    </row>
    <row r="48" spans="2:11" s="1" customFormat="1" ht="6.95" customHeight="1">
      <c r="B48" s="36"/>
      <c r="C48" s="37"/>
      <c r="D48" s="37"/>
      <c r="E48" s="37"/>
      <c r="F48" s="37"/>
      <c r="G48" s="37"/>
      <c r="H48" s="37"/>
      <c r="I48" s="37"/>
      <c r="J48" s="37"/>
      <c r="K48" s="40"/>
    </row>
    <row r="49" spans="2:47" s="1" customFormat="1" ht="18" customHeight="1">
      <c r="B49" s="36"/>
      <c r="C49" s="34" t="s">
        <v>23</v>
      </c>
      <c r="D49" s="37"/>
      <c r="E49" s="37"/>
      <c r="F49" s="32" t="str">
        <f>F12</f>
        <v>k.ú. Levínská Olešnice a Žďár u St. Paky</v>
      </c>
      <c r="G49" s="37"/>
      <c r="H49" s="37"/>
      <c r="I49" s="34" t="s">
        <v>25</v>
      </c>
      <c r="J49" s="109" t="str">
        <f>IF(J12="","",J12)</f>
        <v>8. 11. 2017</v>
      </c>
      <c r="K49" s="40"/>
    </row>
    <row r="50" spans="2:47" s="1" customFormat="1" ht="6.95" customHeight="1">
      <c r="B50" s="36"/>
      <c r="C50" s="37"/>
      <c r="D50" s="37"/>
      <c r="E50" s="37"/>
      <c r="F50" s="37"/>
      <c r="G50" s="37"/>
      <c r="H50" s="37"/>
      <c r="I50" s="37"/>
      <c r="J50" s="37"/>
      <c r="K50" s="40"/>
    </row>
    <row r="51" spans="2:47" s="1" customFormat="1" ht="15">
      <c r="B51" s="36"/>
      <c r="C51" s="34" t="s">
        <v>29</v>
      </c>
      <c r="D51" s="37"/>
      <c r="E51" s="37"/>
      <c r="F51" s="32" t="str">
        <f>E15</f>
        <v>Obec Levínská Olešnice</v>
      </c>
      <c r="G51" s="37"/>
      <c r="H51" s="37"/>
      <c r="I51" s="34" t="s">
        <v>35</v>
      </c>
      <c r="J51" s="32" t="str">
        <f>E21</f>
        <v>IKKO Hradec Králové, s.r.o. Pražská 850, HK</v>
      </c>
      <c r="K51" s="40"/>
    </row>
    <row r="52" spans="2:47" s="1" customFormat="1" ht="14.45" customHeight="1">
      <c r="B52" s="36"/>
      <c r="C52" s="34" t="s">
        <v>33</v>
      </c>
      <c r="D52" s="37"/>
      <c r="E52" s="37"/>
      <c r="F52" s="32" t="str">
        <f>IF(E18="","",E18)</f>
        <v xml:space="preserve"> </v>
      </c>
      <c r="G52" s="37"/>
      <c r="H52" s="37"/>
      <c r="I52" s="37"/>
      <c r="J52" s="37"/>
      <c r="K52" s="40"/>
    </row>
    <row r="53" spans="2:47" s="1" customFormat="1" ht="10.35" customHeight="1">
      <c r="B53" s="36"/>
      <c r="C53" s="37"/>
      <c r="D53" s="37"/>
      <c r="E53" s="37"/>
      <c r="F53" s="37"/>
      <c r="G53" s="37"/>
      <c r="H53" s="37"/>
      <c r="I53" s="37"/>
      <c r="J53" s="37"/>
      <c r="K53" s="40"/>
    </row>
    <row r="54" spans="2:47" s="1" customFormat="1" ht="29.25" customHeight="1">
      <c r="B54" s="36"/>
      <c r="C54" s="127" t="s">
        <v>107</v>
      </c>
      <c r="D54" s="118"/>
      <c r="E54" s="118"/>
      <c r="F54" s="118"/>
      <c r="G54" s="118"/>
      <c r="H54" s="118"/>
      <c r="I54" s="118"/>
      <c r="J54" s="128" t="s">
        <v>108</v>
      </c>
      <c r="K54" s="129"/>
    </row>
    <row r="55" spans="2:47" s="1" customFormat="1" ht="10.35" customHeight="1">
      <c r="B55" s="36"/>
      <c r="C55" s="37"/>
      <c r="D55" s="37"/>
      <c r="E55" s="37"/>
      <c r="F55" s="37"/>
      <c r="G55" s="37"/>
      <c r="H55" s="37"/>
      <c r="I55" s="37"/>
      <c r="J55" s="37"/>
      <c r="K55" s="40"/>
    </row>
    <row r="56" spans="2:47" s="1" customFormat="1" ht="29.25" customHeight="1">
      <c r="B56" s="36"/>
      <c r="C56" s="130" t="s">
        <v>109</v>
      </c>
      <c r="D56" s="37"/>
      <c r="E56" s="37"/>
      <c r="F56" s="37"/>
      <c r="G56" s="37"/>
      <c r="H56" s="37"/>
      <c r="I56" s="37"/>
      <c r="J56" s="115">
        <f>J83</f>
        <v>2547535.6300000004</v>
      </c>
      <c r="K56" s="40"/>
      <c r="AU56" s="22" t="s">
        <v>110</v>
      </c>
    </row>
    <row r="57" spans="2:47" s="7" customFormat="1" ht="24.95" customHeight="1">
      <c r="B57" s="131"/>
      <c r="C57" s="132"/>
      <c r="D57" s="133" t="s">
        <v>111</v>
      </c>
      <c r="E57" s="134"/>
      <c r="F57" s="134"/>
      <c r="G57" s="134"/>
      <c r="H57" s="134"/>
      <c r="I57" s="134"/>
      <c r="J57" s="135">
        <f>J84</f>
        <v>2377535.6300000004</v>
      </c>
      <c r="K57" s="136"/>
    </row>
    <row r="58" spans="2:47" s="8" customFormat="1" ht="19.899999999999999" customHeight="1">
      <c r="B58" s="137"/>
      <c r="C58" s="138"/>
      <c r="D58" s="139" t="s">
        <v>112</v>
      </c>
      <c r="E58" s="140"/>
      <c r="F58" s="140"/>
      <c r="G58" s="140"/>
      <c r="H58" s="140"/>
      <c r="I58" s="140"/>
      <c r="J58" s="141">
        <f>J85</f>
        <v>1316431.4000000004</v>
      </c>
      <c r="K58" s="142"/>
    </row>
    <row r="59" spans="2:47" s="8" customFormat="1" ht="19.899999999999999" customHeight="1">
      <c r="B59" s="137"/>
      <c r="C59" s="138"/>
      <c r="D59" s="139" t="s">
        <v>113</v>
      </c>
      <c r="E59" s="140"/>
      <c r="F59" s="140"/>
      <c r="G59" s="140"/>
      <c r="H59" s="140"/>
      <c r="I59" s="140"/>
      <c r="J59" s="141">
        <f>J140</f>
        <v>84032.639999999999</v>
      </c>
      <c r="K59" s="142"/>
    </row>
    <row r="60" spans="2:47" s="8" customFormat="1" ht="19.899999999999999" customHeight="1">
      <c r="B60" s="137"/>
      <c r="C60" s="138"/>
      <c r="D60" s="139" t="s">
        <v>114</v>
      </c>
      <c r="E60" s="140"/>
      <c r="F60" s="140"/>
      <c r="G60" s="140"/>
      <c r="H60" s="140"/>
      <c r="I60" s="140"/>
      <c r="J60" s="141">
        <f>J152</f>
        <v>825590.21000000008</v>
      </c>
      <c r="K60" s="142"/>
    </row>
    <row r="61" spans="2:47" s="8" customFormat="1" ht="19.899999999999999" customHeight="1">
      <c r="B61" s="137"/>
      <c r="C61" s="138"/>
      <c r="D61" s="139" t="s">
        <v>115</v>
      </c>
      <c r="E61" s="140"/>
      <c r="F61" s="140"/>
      <c r="G61" s="140"/>
      <c r="H61" s="140"/>
      <c r="I61" s="140"/>
      <c r="J61" s="141">
        <f>J201</f>
        <v>151481.38</v>
      </c>
      <c r="K61" s="142"/>
    </row>
    <row r="62" spans="2:47" s="7" customFormat="1" ht="24.95" customHeight="1">
      <c r="B62" s="131"/>
      <c r="C62" s="132"/>
      <c r="D62" s="133" t="s">
        <v>116</v>
      </c>
      <c r="E62" s="134"/>
      <c r="F62" s="134"/>
      <c r="G62" s="134"/>
      <c r="H62" s="134"/>
      <c r="I62" s="134"/>
      <c r="J62" s="135">
        <f>J204</f>
        <v>170000</v>
      </c>
      <c r="K62" s="136"/>
    </row>
    <row r="63" spans="2:47" s="8" customFormat="1" ht="19.899999999999999" customHeight="1">
      <c r="B63" s="137"/>
      <c r="C63" s="138"/>
      <c r="D63" s="139" t="s">
        <v>117</v>
      </c>
      <c r="E63" s="140"/>
      <c r="F63" s="140"/>
      <c r="G63" s="140"/>
      <c r="H63" s="140"/>
      <c r="I63" s="140"/>
      <c r="J63" s="141">
        <f>J205</f>
        <v>170000</v>
      </c>
      <c r="K63" s="142"/>
    </row>
    <row r="64" spans="2:47" s="1" customFormat="1" ht="21.75" customHeight="1">
      <c r="B64" s="36"/>
      <c r="C64" s="37"/>
      <c r="D64" s="37"/>
      <c r="E64" s="37"/>
      <c r="F64" s="37"/>
      <c r="G64" s="37"/>
      <c r="H64" s="37"/>
      <c r="I64" s="37"/>
      <c r="J64" s="37"/>
      <c r="K64" s="40"/>
    </row>
    <row r="65" spans="2:12" s="1" customFormat="1" ht="6.95" customHeight="1">
      <c r="B65" s="51"/>
      <c r="C65" s="52"/>
      <c r="D65" s="52"/>
      <c r="E65" s="52"/>
      <c r="F65" s="52"/>
      <c r="G65" s="52"/>
      <c r="H65" s="52"/>
      <c r="I65" s="52"/>
      <c r="J65" s="52"/>
      <c r="K65" s="53"/>
    </row>
    <row r="69" spans="2:12" s="1" customFormat="1" ht="6.95" customHeight="1">
      <c r="B69" s="54"/>
      <c r="C69" s="55"/>
      <c r="D69" s="55"/>
      <c r="E69" s="55"/>
      <c r="F69" s="55"/>
      <c r="G69" s="55"/>
      <c r="H69" s="55"/>
      <c r="I69" s="55"/>
      <c r="J69" s="55"/>
      <c r="K69" s="55"/>
      <c r="L69" s="56"/>
    </row>
    <row r="70" spans="2:12" s="1" customFormat="1" ht="36.950000000000003" customHeight="1">
      <c r="B70" s="36"/>
      <c r="C70" s="57" t="s">
        <v>118</v>
      </c>
      <c r="D70" s="58"/>
      <c r="E70" s="58"/>
      <c r="F70" s="58"/>
      <c r="G70" s="58"/>
      <c r="H70" s="58"/>
      <c r="I70" s="58"/>
      <c r="J70" s="58"/>
      <c r="K70" s="58"/>
      <c r="L70" s="56"/>
    </row>
    <row r="71" spans="2:12" s="1" customFormat="1" ht="6.95" customHeight="1">
      <c r="B71" s="36"/>
      <c r="C71" s="58"/>
      <c r="D71" s="58"/>
      <c r="E71" s="58"/>
      <c r="F71" s="58"/>
      <c r="G71" s="58"/>
      <c r="H71" s="58"/>
      <c r="I71" s="58"/>
      <c r="J71" s="58"/>
      <c r="K71" s="58"/>
      <c r="L71" s="56"/>
    </row>
    <row r="72" spans="2:12" s="1" customFormat="1" ht="14.45" customHeight="1">
      <c r="B72" s="36"/>
      <c r="C72" s="60" t="s">
        <v>16</v>
      </c>
      <c r="D72" s="58"/>
      <c r="E72" s="58"/>
      <c r="F72" s="58"/>
      <c r="G72" s="58"/>
      <c r="H72" s="58"/>
      <c r="I72" s="58"/>
      <c r="J72" s="58"/>
      <c r="K72" s="58"/>
      <c r="L72" s="56"/>
    </row>
    <row r="73" spans="2:12" s="1" customFormat="1" ht="22.5" customHeight="1">
      <c r="B73" s="36"/>
      <c r="C73" s="58"/>
      <c r="D73" s="58"/>
      <c r="E73" s="341" t="str">
        <f>E7</f>
        <v>Vodovod Levínská Olešnice a Žďár</v>
      </c>
      <c r="F73" s="342"/>
      <c r="G73" s="342"/>
      <c r="H73" s="342"/>
      <c r="I73" s="58"/>
      <c r="J73" s="58"/>
      <c r="K73" s="58"/>
      <c r="L73" s="56"/>
    </row>
    <row r="74" spans="2:12" s="1" customFormat="1" ht="14.45" customHeight="1">
      <c r="B74" s="36"/>
      <c r="C74" s="60" t="s">
        <v>104</v>
      </c>
      <c r="D74" s="58"/>
      <c r="E74" s="58"/>
      <c r="F74" s="58"/>
      <c r="G74" s="58"/>
      <c r="H74" s="58"/>
      <c r="I74" s="58"/>
      <c r="J74" s="58"/>
      <c r="K74" s="58"/>
      <c r="L74" s="56"/>
    </row>
    <row r="75" spans="2:12" s="1" customFormat="1" ht="23.25" customHeight="1">
      <c r="B75" s="36"/>
      <c r="C75" s="58"/>
      <c r="D75" s="58"/>
      <c r="E75" s="313" t="str">
        <f>E9</f>
        <v>IO01 - IO 01 - Výtlačné potrubí vodovodu</v>
      </c>
      <c r="F75" s="343"/>
      <c r="G75" s="343"/>
      <c r="H75" s="343"/>
      <c r="I75" s="58"/>
      <c r="J75" s="58"/>
      <c r="K75" s="58"/>
      <c r="L75" s="56"/>
    </row>
    <row r="76" spans="2:12" s="1" customFormat="1" ht="6.95" customHeight="1">
      <c r="B76" s="36"/>
      <c r="C76" s="58"/>
      <c r="D76" s="58"/>
      <c r="E76" s="58"/>
      <c r="F76" s="58"/>
      <c r="G76" s="58"/>
      <c r="H76" s="58"/>
      <c r="I76" s="58"/>
      <c r="J76" s="58"/>
      <c r="K76" s="58"/>
      <c r="L76" s="56"/>
    </row>
    <row r="77" spans="2:12" s="1" customFormat="1" ht="18" customHeight="1">
      <c r="B77" s="36"/>
      <c r="C77" s="60" t="s">
        <v>23</v>
      </c>
      <c r="D77" s="58"/>
      <c r="E77" s="58"/>
      <c r="F77" s="143" t="str">
        <f>F12</f>
        <v>k.ú. Levínská Olešnice a Žďár u St. Paky</v>
      </c>
      <c r="G77" s="58"/>
      <c r="H77" s="58"/>
      <c r="I77" s="60" t="s">
        <v>25</v>
      </c>
      <c r="J77" s="68" t="str">
        <f>IF(J12="","",J12)</f>
        <v>8. 11. 2017</v>
      </c>
      <c r="K77" s="58"/>
      <c r="L77" s="56"/>
    </row>
    <row r="78" spans="2:12" s="1" customFormat="1" ht="6.95" customHeight="1">
      <c r="B78" s="36"/>
      <c r="C78" s="58"/>
      <c r="D78" s="58"/>
      <c r="E78" s="58"/>
      <c r="F78" s="58"/>
      <c r="G78" s="58"/>
      <c r="H78" s="58"/>
      <c r="I78" s="58"/>
      <c r="J78" s="58"/>
      <c r="K78" s="58"/>
      <c r="L78" s="56"/>
    </row>
    <row r="79" spans="2:12" s="1" customFormat="1" ht="15">
      <c r="B79" s="36"/>
      <c r="C79" s="60" t="s">
        <v>29</v>
      </c>
      <c r="D79" s="58"/>
      <c r="E79" s="58"/>
      <c r="F79" s="143" t="str">
        <f>E15</f>
        <v>Obec Levínská Olešnice</v>
      </c>
      <c r="G79" s="58"/>
      <c r="H79" s="58"/>
      <c r="I79" s="60" t="s">
        <v>35</v>
      </c>
      <c r="J79" s="143" t="str">
        <f>E21</f>
        <v>IKKO Hradec Králové, s.r.o. Pražská 850, HK</v>
      </c>
      <c r="K79" s="58"/>
      <c r="L79" s="56"/>
    </row>
    <row r="80" spans="2:12" s="1" customFormat="1" ht="14.45" customHeight="1">
      <c r="B80" s="36"/>
      <c r="C80" s="60" t="s">
        <v>33</v>
      </c>
      <c r="D80" s="58"/>
      <c r="E80" s="58"/>
      <c r="F80" s="143" t="str">
        <f>IF(E18="","",E18)</f>
        <v xml:space="preserve"> </v>
      </c>
      <c r="G80" s="58"/>
      <c r="H80" s="58"/>
      <c r="I80" s="58"/>
      <c r="J80" s="58"/>
      <c r="K80" s="58"/>
      <c r="L80" s="56"/>
    </row>
    <row r="81" spans="2:65" s="1" customFormat="1" ht="10.35" customHeight="1">
      <c r="B81" s="36"/>
      <c r="C81" s="58"/>
      <c r="D81" s="58"/>
      <c r="E81" s="58"/>
      <c r="F81" s="58"/>
      <c r="G81" s="58"/>
      <c r="H81" s="58"/>
      <c r="I81" s="58"/>
      <c r="J81" s="58"/>
      <c r="K81" s="58"/>
      <c r="L81" s="56"/>
    </row>
    <row r="82" spans="2:65" s="9" customFormat="1" ht="29.25" customHeight="1">
      <c r="B82" s="144"/>
      <c r="C82" s="145" t="s">
        <v>119</v>
      </c>
      <c r="D82" s="146" t="s">
        <v>57</v>
      </c>
      <c r="E82" s="146" t="s">
        <v>53</v>
      </c>
      <c r="F82" s="146" t="s">
        <v>120</v>
      </c>
      <c r="G82" s="146" t="s">
        <v>121</v>
      </c>
      <c r="H82" s="146" t="s">
        <v>122</v>
      </c>
      <c r="I82" s="147" t="s">
        <v>123</v>
      </c>
      <c r="J82" s="146" t="s">
        <v>108</v>
      </c>
      <c r="K82" s="148" t="s">
        <v>124</v>
      </c>
      <c r="L82" s="149"/>
      <c r="M82" s="76" t="s">
        <v>125</v>
      </c>
      <c r="N82" s="77" t="s">
        <v>42</v>
      </c>
      <c r="O82" s="77" t="s">
        <v>126</v>
      </c>
      <c r="P82" s="77" t="s">
        <v>127</v>
      </c>
      <c r="Q82" s="77" t="s">
        <v>128</v>
      </c>
      <c r="R82" s="77" t="s">
        <v>129</v>
      </c>
      <c r="S82" s="77" t="s">
        <v>130</v>
      </c>
      <c r="T82" s="78" t="s">
        <v>131</v>
      </c>
    </row>
    <row r="83" spans="2:65" s="1" customFormat="1" ht="29.25" customHeight="1">
      <c r="B83" s="36"/>
      <c r="C83" s="82" t="s">
        <v>109</v>
      </c>
      <c r="D83" s="58"/>
      <c r="E83" s="58"/>
      <c r="F83" s="58"/>
      <c r="G83" s="58"/>
      <c r="H83" s="58"/>
      <c r="I83" s="58"/>
      <c r="J83" s="150">
        <f>BK83</f>
        <v>2547535.6300000004</v>
      </c>
      <c r="K83" s="58"/>
      <c r="L83" s="56"/>
      <c r="M83" s="79"/>
      <c r="N83" s="80"/>
      <c r="O83" s="80"/>
      <c r="P83" s="151">
        <f>P84+P204</f>
        <v>3876.8235739999996</v>
      </c>
      <c r="Q83" s="80"/>
      <c r="R83" s="151">
        <f>R84+R204</f>
        <v>184.05962210000001</v>
      </c>
      <c r="S83" s="80"/>
      <c r="T83" s="152">
        <f>T84+T204</f>
        <v>0</v>
      </c>
      <c r="AT83" s="22" t="s">
        <v>71</v>
      </c>
      <c r="AU83" s="22" t="s">
        <v>110</v>
      </c>
      <c r="BK83" s="153">
        <f>BK84+BK204</f>
        <v>2547535.6300000004</v>
      </c>
    </row>
    <row r="84" spans="2:65" s="10" customFormat="1" ht="37.35" customHeight="1">
      <c r="B84" s="154"/>
      <c r="C84" s="155"/>
      <c r="D84" s="156" t="s">
        <v>71</v>
      </c>
      <c r="E84" s="157" t="s">
        <v>132</v>
      </c>
      <c r="F84" s="157" t="s">
        <v>132</v>
      </c>
      <c r="G84" s="155"/>
      <c r="H84" s="155"/>
      <c r="I84" s="155"/>
      <c r="J84" s="158">
        <f>BK84</f>
        <v>2377535.6300000004</v>
      </c>
      <c r="K84" s="155"/>
      <c r="L84" s="159"/>
      <c r="M84" s="160"/>
      <c r="N84" s="161"/>
      <c r="O84" s="161"/>
      <c r="P84" s="162">
        <f>P85+P140+P152+P201</f>
        <v>3876.8235739999996</v>
      </c>
      <c r="Q84" s="161"/>
      <c r="R84" s="162">
        <f>R85+R140+R152+R201</f>
        <v>184.05962210000001</v>
      </c>
      <c r="S84" s="161"/>
      <c r="T84" s="163">
        <f>T85+T140+T152+T201</f>
        <v>0</v>
      </c>
      <c r="AR84" s="164" t="s">
        <v>22</v>
      </c>
      <c r="AT84" s="165" t="s">
        <v>71</v>
      </c>
      <c r="AU84" s="165" t="s">
        <v>72</v>
      </c>
      <c r="AY84" s="164" t="s">
        <v>133</v>
      </c>
      <c r="BK84" s="166">
        <f>BK85+BK140+BK152+BK201</f>
        <v>2377535.6300000004</v>
      </c>
    </row>
    <row r="85" spans="2:65" s="10" customFormat="1" ht="19.899999999999999" customHeight="1">
      <c r="B85" s="154"/>
      <c r="C85" s="155"/>
      <c r="D85" s="167" t="s">
        <v>71</v>
      </c>
      <c r="E85" s="168" t="s">
        <v>22</v>
      </c>
      <c r="F85" s="168" t="s">
        <v>134</v>
      </c>
      <c r="G85" s="155"/>
      <c r="H85" s="155"/>
      <c r="I85" s="155"/>
      <c r="J85" s="169">
        <f>BK85</f>
        <v>1316431.4000000004</v>
      </c>
      <c r="K85" s="155"/>
      <c r="L85" s="159"/>
      <c r="M85" s="160"/>
      <c r="N85" s="161"/>
      <c r="O85" s="161"/>
      <c r="P85" s="162">
        <f>SUM(P86:P139)</f>
        <v>2908.7545739999996</v>
      </c>
      <c r="Q85" s="161"/>
      <c r="R85" s="162">
        <f>SUM(R86:R139)</f>
        <v>2.3338470000000004</v>
      </c>
      <c r="S85" s="161"/>
      <c r="T85" s="163">
        <f>SUM(T86:T139)</f>
        <v>0</v>
      </c>
      <c r="AR85" s="164" t="s">
        <v>22</v>
      </c>
      <c r="AT85" s="165" t="s">
        <v>71</v>
      </c>
      <c r="AU85" s="165" t="s">
        <v>22</v>
      </c>
      <c r="AY85" s="164" t="s">
        <v>133</v>
      </c>
      <c r="BK85" s="166">
        <f>SUM(BK86:BK139)</f>
        <v>1316431.4000000004</v>
      </c>
    </row>
    <row r="86" spans="2:65" s="1" customFormat="1" ht="31.5" customHeight="1">
      <c r="B86" s="36"/>
      <c r="C86" s="170" t="s">
        <v>22</v>
      </c>
      <c r="D86" s="170" t="s">
        <v>135</v>
      </c>
      <c r="E86" s="171" t="s">
        <v>136</v>
      </c>
      <c r="F86" s="172" t="s">
        <v>137</v>
      </c>
      <c r="G86" s="173" t="s">
        <v>138</v>
      </c>
      <c r="H86" s="174">
        <v>212.67</v>
      </c>
      <c r="I86" s="175">
        <v>29.2</v>
      </c>
      <c r="J86" s="175">
        <f>ROUND(I86*H86,2)</f>
        <v>6209.96</v>
      </c>
      <c r="K86" s="172" t="s">
        <v>139</v>
      </c>
      <c r="L86" s="56"/>
      <c r="M86" s="176" t="s">
        <v>20</v>
      </c>
      <c r="N86" s="177" t="s">
        <v>43</v>
      </c>
      <c r="O86" s="178">
        <v>9.7000000000000003E-2</v>
      </c>
      <c r="P86" s="178">
        <f>O86*H86</f>
        <v>20.628989999999998</v>
      </c>
      <c r="Q86" s="178">
        <v>0</v>
      </c>
      <c r="R86" s="178">
        <f>Q86*H86</f>
        <v>0</v>
      </c>
      <c r="S86" s="178">
        <v>0</v>
      </c>
      <c r="T86" s="179">
        <f>S86*H86</f>
        <v>0</v>
      </c>
      <c r="AR86" s="22" t="s">
        <v>140</v>
      </c>
      <c r="AT86" s="22" t="s">
        <v>135</v>
      </c>
      <c r="AU86" s="22" t="s">
        <v>81</v>
      </c>
      <c r="AY86" s="22" t="s">
        <v>133</v>
      </c>
      <c r="BE86" s="180">
        <f>IF(N86="základní",J86,0)</f>
        <v>6209.96</v>
      </c>
      <c r="BF86" s="180">
        <f>IF(N86="snížená",J86,0)</f>
        <v>0</v>
      </c>
      <c r="BG86" s="180">
        <f>IF(N86="zákl. přenesená",J86,0)</f>
        <v>0</v>
      </c>
      <c r="BH86" s="180">
        <f>IF(N86="sníž. přenesená",J86,0)</f>
        <v>0</v>
      </c>
      <c r="BI86" s="180">
        <f>IF(N86="nulová",J86,0)</f>
        <v>0</v>
      </c>
      <c r="BJ86" s="22" t="s">
        <v>22</v>
      </c>
      <c r="BK86" s="180">
        <f>ROUND(I86*H86,2)</f>
        <v>6209.96</v>
      </c>
      <c r="BL86" s="22" t="s">
        <v>140</v>
      </c>
      <c r="BM86" s="22" t="s">
        <v>141</v>
      </c>
    </row>
    <row r="87" spans="2:65" s="1" customFormat="1" ht="229.5">
      <c r="B87" s="36"/>
      <c r="C87" s="58"/>
      <c r="D87" s="181" t="s">
        <v>142</v>
      </c>
      <c r="E87" s="58"/>
      <c r="F87" s="182" t="s">
        <v>143</v>
      </c>
      <c r="G87" s="58"/>
      <c r="H87" s="58"/>
      <c r="I87" s="58"/>
      <c r="J87" s="58"/>
      <c r="K87" s="58"/>
      <c r="L87" s="56"/>
      <c r="M87" s="183"/>
      <c r="N87" s="37"/>
      <c r="O87" s="37"/>
      <c r="P87" s="37"/>
      <c r="Q87" s="37"/>
      <c r="R87" s="37"/>
      <c r="S87" s="37"/>
      <c r="T87" s="73"/>
      <c r="AT87" s="22" t="s">
        <v>142</v>
      </c>
      <c r="AU87" s="22" t="s">
        <v>81</v>
      </c>
    </row>
    <row r="88" spans="2:65" s="11" customFormat="1">
      <c r="B88" s="184"/>
      <c r="C88" s="185"/>
      <c r="D88" s="181" t="s">
        <v>144</v>
      </c>
      <c r="E88" s="186" t="s">
        <v>20</v>
      </c>
      <c r="F88" s="187" t="s">
        <v>145</v>
      </c>
      <c r="G88" s="185"/>
      <c r="H88" s="188">
        <v>47.67</v>
      </c>
      <c r="I88" s="185"/>
      <c r="J88" s="185"/>
      <c r="K88" s="185"/>
      <c r="L88" s="189"/>
      <c r="M88" s="190"/>
      <c r="N88" s="191"/>
      <c r="O88" s="191"/>
      <c r="P88" s="191"/>
      <c r="Q88" s="191"/>
      <c r="R88" s="191"/>
      <c r="S88" s="191"/>
      <c r="T88" s="192"/>
      <c r="AT88" s="193" t="s">
        <v>144</v>
      </c>
      <c r="AU88" s="193" t="s">
        <v>81</v>
      </c>
      <c r="AV88" s="11" t="s">
        <v>81</v>
      </c>
      <c r="AW88" s="11" t="s">
        <v>146</v>
      </c>
      <c r="AX88" s="11" t="s">
        <v>72</v>
      </c>
      <c r="AY88" s="193" t="s">
        <v>133</v>
      </c>
    </row>
    <row r="89" spans="2:65" s="11" customFormat="1">
      <c r="B89" s="184"/>
      <c r="C89" s="185"/>
      <c r="D89" s="181" t="s">
        <v>144</v>
      </c>
      <c r="E89" s="186" t="s">
        <v>20</v>
      </c>
      <c r="F89" s="187" t="s">
        <v>147</v>
      </c>
      <c r="G89" s="185"/>
      <c r="H89" s="188">
        <v>165</v>
      </c>
      <c r="I89" s="185"/>
      <c r="J89" s="185"/>
      <c r="K89" s="185"/>
      <c r="L89" s="189"/>
      <c r="M89" s="190"/>
      <c r="N89" s="191"/>
      <c r="O89" s="191"/>
      <c r="P89" s="191"/>
      <c r="Q89" s="191"/>
      <c r="R89" s="191"/>
      <c r="S89" s="191"/>
      <c r="T89" s="192"/>
      <c r="AT89" s="193" t="s">
        <v>144</v>
      </c>
      <c r="AU89" s="193" t="s">
        <v>81</v>
      </c>
      <c r="AV89" s="11" t="s">
        <v>81</v>
      </c>
      <c r="AW89" s="11" t="s">
        <v>146</v>
      </c>
      <c r="AX89" s="11" t="s">
        <v>72</v>
      </c>
      <c r="AY89" s="193" t="s">
        <v>133</v>
      </c>
    </row>
    <row r="90" spans="2:65" s="12" customFormat="1">
      <c r="B90" s="194"/>
      <c r="C90" s="195"/>
      <c r="D90" s="196" t="s">
        <v>144</v>
      </c>
      <c r="E90" s="197" t="s">
        <v>20</v>
      </c>
      <c r="F90" s="198" t="s">
        <v>148</v>
      </c>
      <c r="G90" s="195"/>
      <c r="H90" s="199">
        <v>212.67</v>
      </c>
      <c r="I90" s="195"/>
      <c r="J90" s="195"/>
      <c r="K90" s="195"/>
      <c r="L90" s="200"/>
      <c r="M90" s="201"/>
      <c r="N90" s="202"/>
      <c r="O90" s="202"/>
      <c r="P90" s="202"/>
      <c r="Q90" s="202"/>
      <c r="R90" s="202"/>
      <c r="S90" s="202"/>
      <c r="T90" s="203"/>
      <c r="AT90" s="204" t="s">
        <v>144</v>
      </c>
      <c r="AU90" s="204" t="s">
        <v>81</v>
      </c>
      <c r="AV90" s="12" t="s">
        <v>140</v>
      </c>
      <c r="AW90" s="12" t="s">
        <v>146</v>
      </c>
      <c r="AX90" s="12" t="s">
        <v>22</v>
      </c>
      <c r="AY90" s="204" t="s">
        <v>133</v>
      </c>
    </row>
    <row r="91" spans="2:65" s="1" customFormat="1" ht="31.5" customHeight="1">
      <c r="B91" s="36"/>
      <c r="C91" s="170" t="s">
        <v>81</v>
      </c>
      <c r="D91" s="170" t="s">
        <v>135</v>
      </c>
      <c r="E91" s="171" t="s">
        <v>149</v>
      </c>
      <c r="F91" s="172" t="s">
        <v>150</v>
      </c>
      <c r="G91" s="173" t="s">
        <v>138</v>
      </c>
      <c r="H91" s="174">
        <v>34.200000000000003</v>
      </c>
      <c r="I91" s="175">
        <v>547</v>
      </c>
      <c r="J91" s="175">
        <f>ROUND(I91*H91,2)</f>
        <v>18707.400000000001</v>
      </c>
      <c r="K91" s="172" t="s">
        <v>139</v>
      </c>
      <c r="L91" s="56"/>
      <c r="M91" s="176" t="s">
        <v>20</v>
      </c>
      <c r="N91" s="177" t="s">
        <v>43</v>
      </c>
      <c r="O91" s="178">
        <v>2.2490000000000001</v>
      </c>
      <c r="P91" s="178">
        <f>O91*H91</f>
        <v>76.915800000000004</v>
      </c>
      <c r="Q91" s="178">
        <v>0</v>
      </c>
      <c r="R91" s="178">
        <f>Q91*H91</f>
        <v>0</v>
      </c>
      <c r="S91" s="178">
        <v>0</v>
      </c>
      <c r="T91" s="179">
        <f>S91*H91</f>
        <v>0</v>
      </c>
      <c r="AR91" s="22" t="s">
        <v>140</v>
      </c>
      <c r="AT91" s="22" t="s">
        <v>135</v>
      </c>
      <c r="AU91" s="22" t="s">
        <v>81</v>
      </c>
      <c r="AY91" s="22" t="s">
        <v>133</v>
      </c>
      <c r="BE91" s="180">
        <f>IF(N91="základní",J91,0)</f>
        <v>18707.400000000001</v>
      </c>
      <c r="BF91" s="180">
        <f>IF(N91="snížená",J91,0)</f>
        <v>0</v>
      </c>
      <c r="BG91" s="180">
        <f>IF(N91="zákl. přenesená",J91,0)</f>
        <v>0</v>
      </c>
      <c r="BH91" s="180">
        <f>IF(N91="sníž. přenesená",J91,0)</f>
        <v>0</v>
      </c>
      <c r="BI91" s="180">
        <f>IF(N91="nulová",J91,0)</f>
        <v>0</v>
      </c>
      <c r="BJ91" s="22" t="s">
        <v>22</v>
      </c>
      <c r="BK91" s="180">
        <f>ROUND(I91*H91,2)</f>
        <v>18707.400000000001</v>
      </c>
      <c r="BL91" s="22" t="s">
        <v>140</v>
      </c>
      <c r="BM91" s="22" t="s">
        <v>151</v>
      </c>
    </row>
    <row r="92" spans="2:65" s="1" customFormat="1" ht="94.5">
      <c r="B92" s="36"/>
      <c r="C92" s="58"/>
      <c r="D92" s="181" t="s">
        <v>142</v>
      </c>
      <c r="E92" s="58"/>
      <c r="F92" s="182" t="s">
        <v>152</v>
      </c>
      <c r="G92" s="58"/>
      <c r="H92" s="58"/>
      <c r="I92" s="58"/>
      <c r="J92" s="58"/>
      <c r="K92" s="58"/>
      <c r="L92" s="56"/>
      <c r="M92" s="183"/>
      <c r="N92" s="37"/>
      <c r="O92" s="37"/>
      <c r="P92" s="37"/>
      <c r="Q92" s="37"/>
      <c r="R92" s="37"/>
      <c r="S92" s="37"/>
      <c r="T92" s="73"/>
      <c r="AT92" s="22" t="s">
        <v>142</v>
      </c>
      <c r="AU92" s="22" t="s">
        <v>81</v>
      </c>
    </row>
    <row r="93" spans="2:65" s="11" customFormat="1">
      <c r="B93" s="184"/>
      <c r="C93" s="185"/>
      <c r="D93" s="196" t="s">
        <v>144</v>
      </c>
      <c r="E93" s="205" t="s">
        <v>20</v>
      </c>
      <c r="F93" s="206" t="s">
        <v>153</v>
      </c>
      <c r="G93" s="185"/>
      <c r="H93" s="207">
        <v>34.200000000000003</v>
      </c>
      <c r="I93" s="185"/>
      <c r="J93" s="185"/>
      <c r="K93" s="185"/>
      <c r="L93" s="189"/>
      <c r="M93" s="190"/>
      <c r="N93" s="191"/>
      <c r="O93" s="191"/>
      <c r="P93" s="191"/>
      <c r="Q93" s="191"/>
      <c r="R93" s="191"/>
      <c r="S93" s="191"/>
      <c r="T93" s="192"/>
      <c r="AT93" s="193" t="s">
        <v>144</v>
      </c>
      <c r="AU93" s="193" t="s">
        <v>81</v>
      </c>
      <c r="AV93" s="11" t="s">
        <v>81</v>
      </c>
      <c r="AW93" s="11" t="s">
        <v>146</v>
      </c>
      <c r="AX93" s="11" t="s">
        <v>22</v>
      </c>
      <c r="AY93" s="193" t="s">
        <v>133</v>
      </c>
    </row>
    <row r="94" spans="2:65" s="1" customFormat="1" ht="31.5" customHeight="1">
      <c r="B94" s="36"/>
      <c r="C94" s="170" t="s">
        <v>154</v>
      </c>
      <c r="D94" s="170" t="s">
        <v>135</v>
      </c>
      <c r="E94" s="171" t="s">
        <v>155</v>
      </c>
      <c r="F94" s="172" t="s">
        <v>156</v>
      </c>
      <c r="G94" s="173" t="s">
        <v>138</v>
      </c>
      <c r="H94" s="174">
        <v>1286.78</v>
      </c>
      <c r="I94" s="175">
        <v>179</v>
      </c>
      <c r="J94" s="175">
        <f>ROUND(I94*H94,2)</f>
        <v>230333.62</v>
      </c>
      <c r="K94" s="172" t="s">
        <v>139</v>
      </c>
      <c r="L94" s="56"/>
      <c r="M94" s="176" t="s">
        <v>20</v>
      </c>
      <c r="N94" s="177" t="s">
        <v>43</v>
      </c>
      <c r="O94" s="178">
        <v>0.58599999999999997</v>
      </c>
      <c r="P94" s="178">
        <f>O94*H94</f>
        <v>754.05307999999991</v>
      </c>
      <c r="Q94" s="178">
        <v>0</v>
      </c>
      <c r="R94" s="178">
        <f>Q94*H94</f>
        <v>0</v>
      </c>
      <c r="S94" s="178">
        <v>0</v>
      </c>
      <c r="T94" s="179">
        <f>S94*H94</f>
        <v>0</v>
      </c>
      <c r="AR94" s="22" t="s">
        <v>140</v>
      </c>
      <c r="AT94" s="22" t="s">
        <v>135</v>
      </c>
      <c r="AU94" s="22" t="s">
        <v>81</v>
      </c>
      <c r="AY94" s="22" t="s">
        <v>133</v>
      </c>
      <c r="BE94" s="180">
        <f>IF(N94="základní",J94,0)</f>
        <v>230333.62</v>
      </c>
      <c r="BF94" s="180">
        <f>IF(N94="snížená",J94,0)</f>
        <v>0</v>
      </c>
      <c r="BG94" s="180">
        <f>IF(N94="zákl. přenesená",J94,0)</f>
        <v>0</v>
      </c>
      <c r="BH94" s="180">
        <f>IF(N94="sníž. přenesená",J94,0)</f>
        <v>0</v>
      </c>
      <c r="BI94" s="180">
        <f>IF(N94="nulová",J94,0)</f>
        <v>0</v>
      </c>
      <c r="BJ94" s="22" t="s">
        <v>22</v>
      </c>
      <c r="BK94" s="180">
        <f>ROUND(I94*H94,2)</f>
        <v>230333.62</v>
      </c>
      <c r="BL94" s="22" t="s">
        <v>140</v>
      </c>
      <c r="BM94" s="22" t="s">
        <v>157</v>
      </c>
    </row>
    <row r="95" spans="2:65" s="1" customFormat="1" ht="202.5">
      <c r="B95" s="36"/>
      <c r="C95" s="58"/>
      <c r="D95" s="181" t="s">
        <v>142</v>
      </c>
      <c r="E95" s="58"/>
      <c r="F95" s="182" t="s">
        <v>158</v>
      </c>
      <c r="G95" s="58"/>
      <c r="H95" s="58"/>
      <c r="I95" s="58"/>
      <c r="J95" s="58"/>
      <c r="K95" s="58"/>
      <c r="L95" s="56"/>
      <c r="M95" s="183"/>
      <c r="N95" s="37"/>
      <c r="O95" s="37"/>
      <c r="P95" s="37"/>
      <c r="Q95" s="37"/>
      <c r="R95" s="37"/>
      <c r="S95" s="37"/>
      <c r="T95" s="73"/>
      <c r="AT95" s="22" t="s">
        <v>142</v>
      </c>
      <c r="AU95" s="22" t="s">
        <v>81</v>
      </c>
    </row>
    <row r="96" spans="2:65" s="11" customFormat="1">
      <c r="B96" s="184"/>
      <c r="C96" s="185"/>
      <c r="D96" s="196" t="s">
        <v>144</v>
      </c>
      <c r="E96" s="205" t="s">
        <v>20</v>
      </c>
      <c r="F96" s="206" t="s">
        <v>159</v>
      </c>
      <c r="G96" s="185"/>
      <c r="H96" s="207">
        <v>1286.78</v>
      </c>
      <c r="I96" s="185"/>
      <c r="J96" s="185"/>
      <c r="K96" s="185"/>
      <c r="L96" s="189"/>
      <c r="M96" s="190"/>
      <c r="N96" s="191"/>
      <c r="O96" s="191"/>
      <c r="P96" s="191"/>
      <c r="Q96" s="191"/>
      <c r="R96" s="191"/>
      <c r="S96" s="191"/>
      <c r="T96" s="192"/>
      <c r="AT96" s="193" t="s">
        <v>144</v>
      </c>
      <c r="AU96" s="193" t="s">
        <v>81</v>
      </c>
      <c r="AV96" s="11" t="s">
        <v>81</v>
      </c>
      <c r="AW96" s="11" t="s">
        <v>146</v>
      </c>
      <c r="AX96" s="11" t="s">
        <v>22</v>
      </c>
      <c r="AY96" s="193" t="s">
        <v>133</v>
      </c>
    </row>
    <row r="97" spans="2:65" s="1" customFormat="1" ht="31.5" customHeight="1">
      <c r="B97" s="36"/>
      <c r="C97" s="170" t="s">
        <v>140</v>
      </c>
      <c r="D97" s="170" t="s">
        <v>135</v>
      </c>
      <c r="E97" s="171" t="s">
        <v>160</v>
      </c>
      <c r="F97" s="172" t="s">
        <v>161</v>
      </c>
      <c r="G97" s="173" t="s">
        <v>162</v>
      </c>
      <c r="H97" s="174">
        <v>27</v>
      </c>
      <c r="I97" s="175">
        <v>2440</v>
      </c>
      <c r="J97" s="175">
        <f>ROUND(I97*H97,2)</f>
        <v>65880</v>
      </c>
      <c r="K97" s="172" t="s">
        <v>139</v>
      </c>
      <c r="L97" s="56"/>
      <c r="M97" s="176" t="s">
        <v>20</v>
      </c>
      <c r="N97" s="177" t="s">
        <v>43</v>
      </c>
      <c r="O97" s="178">
        <v>1.81</v>
      </c>
      <c r="P97" s="178">
        <f>O97*H97</f>
        <v>48.870000000000005</v>
      </c>
      <c r="Q97" s="178">
        <v>0</v>
      </c>
      <c r="R97" s="178">
        <f>Q97*H97</f>
        <v>0</v>
      </c>
      <c r="S97" s="178">
        <v>0</v>
      </c>
      <c r="T97" s="179">
        <f>S97*H97</f>
        <v>0</v>
      </c>
      <c r="AR97" s="22" t="s">
        <v>140</v>
      </c>
      <c r="AT97" s="22" t="s">
        <v>135</v>
      </c>
      <c r="AU97" s="22" t="s">
        <v>81</v>
      </c>
      <c r="AY97" s="22" t="s">
        <v>133</v>
      </c>
      <c r="BE97" s="180">
        <f>IF(N97="základní",J97,0)</f>
        <v>65880</v>
      </c>
      <c r="BF97" s="180">
        <f>IF(N97="snížená",J97,0)</f>
        <v>0</v>
      </c>
      <c r="BG97" s="180">
        <f>IF(N97="zákl. přenesená",J97,0)</f>
        <v>0</v>
      </c>
      <c r="BH97" s="180">
        <f>IF(N97="sníž. přenesená",J97,0)</f>
        <v>0</v>
      </c>
      <c r="BI97" s="180">
        <f>IF(N97="nulová",J97,0)</f>
        <v>0</v>
      </c>
      <c r="BJ97" s="22" t="s">
        <v>22</v>
      </c>
      <c r="BK97" s="180">
        <f>ROUND(I97*H97,2)</f>
        <v>65880</v>
      </c>
      <c r="BL97" s="22" t="s">
        <v>140</v>
      </c>
      <c r="BM97" s="22" t="s">
        <v>163</v>
      </c>
    </row>
    <row r="98" spans="2:65" s="1" customFormat="1" ht="135">
      <c r="B98" s="36"/>
      <c r="C98" s="58"/>
      <c r="D98" s="196" t="s">
        <v>142</v>
      </c>
      <c r="E98" s="58"/>
      <c r="F98" s="208" t="s">
        <v>164</v>
      </c>
      <c r="G98" s="58"/>
      <c r="H98" s="58"/>
      <c r="I98" s="58"/>
      <c r="J98" s="58"/>
      <c r="K98" s="58"/>
      <c r="L98" s="56"/>
      <c r="M98" s="183"/>
      <c r="N98" s="37"/>
      <c r="O98" s="37"/>
      <c r="P98" s="37"/>
      <c r="Q98" s="37"/>
      <c r="R98" s="37"/>
      <c r="S98" s="37"/>
      <c r="T98" s="73"/>
      <c r="AT98" s="22" t="s">
        <v>142</v>
      </c>
      <c r="AU98" s="22" t="s">
        <v>81</v>
      </c>
    </row>
    <row r="99" spans="2:65" s="1" customFormat="1" ht="31.5" customHeight="1">
      <c r="B99" s="36"/>
      <c r="C99" s="170" t="s">
        <v>165</v>
      </c>
      <c r="D99" s="170" t="s">
        <v>135</v>
      </c>
      <c r="E99" s="171" t="s">
        <v>166</v>
      </c>
      <c r="F99" s="172" t="s">
        <v>167</v>
      </c>
      <c r="G99" s="173" t="s">
        <v>168</v>
      </c>
      <c r="H99" s="174">
        <v>2723</v>
      </c>
      <c r="I99" s="175">
        <v>93.2</v>
      </c>
      <c r="J99" s="175">
        <f>ROUND(I99*H99,2)</f>
        <v>253783.6</v>
      </c>
      <c r="K99" s="172" t="s">
        <v>139</v>
      </c>
      <c r="L99" s="56"/>
      <c r="M99" s="176" t="s">
        <v>20</v>
      </c>
      <c r="N99" s="177" t="s">
        <v>43</v>
      </c>
      <c r="O99" s="178">
        <v>0.23599999999999999</v>
      </c>
      <c r="P99" s="178">
        <f>O99*H99</f>
        <v>642.62799999999993</v>
      </c>
      <c r="Q99" s="178">
        <v>8.4000000000000003E-4</v>
      </c>
      <c r="R99" s="178">
        <f>Q99*H99</f>
        <v>2.2873200000000002</v>
      </c>
      <c r="S99" s="178">
        <v>0</v>
      </c>
      <c r="T99" s="179">
        <f>S99*H99</f>
        <v>0</v>
      </c>
      <c r="AR99" s="22" t="s">
        <v>140</v>
      </c>
      <c r="AT99" s="22" t="s">
        <v>135</v>
      </c>
      <c r="AU99" s="22" t="s">
        <v>81</v>
      </c>
      <c r="AY99" s="22" t="s">
        <v>133</v>
      </c>
      <c r="BE99" s="180">
        <f>IF(N99="základní",J99,0)</f>
        <v>253783.6</v>
      </c>
      <c r="BF99" s="180">
        <f>IF(N99="snížená",J99,0)</f>
        <v>0</v>
      </c>
      <c r="BG99" s="180">
        <f>IF(N99="zákl. přenesená",J99,0)</f>
        <v>0</v>
      </c>
      <c r="BH99" s="180">
        <f>IF(N99="sníž. přenesená",J99,0)</f>
        <v>0</v>
      </c>
      <c r="BI99" s="180">
        <f>IF(N99="nulová",J99,0)</f>
        <v>0</v>
      </c>
      <c r="BJ99" s="22" t="s">
        <v>22</v>
      </c>
      <c r="BK99" s="180">
        <f>ROUND(I99*H99,2)</f>
        <v>253783.6</v>
      </c>
      <c r="BL99" s="22" t="s">
        <v>140</v>
      </c>
      <c r="BM99" s="22" t="s">
        <v>169</v>
      </c>
    </row>
    <row r="100" spans="2:65" s="1" customFormat="1" ht="148.5">
      <c r="B100" s="36"/>
      <c r="C100" s="58"/>
      <c r="D100" s="181" t="s">
        <v>142</v>
      </c>
      <c r="E100" s="58"/>
      <c r="F100" s="182" t="s">
        <v>170</v>
      </c>
      <c r="G100" s="58"/>
      <c r="H100" s="58"/>
      <c r="I100" s="58"/>
      <c r="J100" s="58"/>
      <c r="K100" s="58"/>
      <c r="L100" s="56"/>
      <c r="M100" s="183"/>
      <c r="N100" s="37"/>
      <c r="O100" s="37"/>
      <c r="P100" s="37"/>
      <c r="Q100" s="37"/>
      <c r="R100" s="37"/>
      <c r="S100" s="37"/>
      <c r="T100" s="73"/>
      <c r="AT100" s="22" t="s">
        <v>142</v>
      </c>
      <c r="AU100" s="22" t="s">
        <v>81</v>
      </c>
    </row>
    <row r="101" spans="2:65" s="11" customFormat="1">
      <c r="B101" s="184"/>
      <c r="C101" s="185"/>
      <c r="D101" s="196" t="s">
        <v>144</v>
      </c>
      <c r="E101" s="205" t="s">
        <v>20</v>
      </c>
      <c r="F101" s="206" t="s">
        <v>171</v>
      </c>
      <c r="G101" s="185"/>
      <c r="H101" s="207">
        <v>2723</v>
      </c>
      <c r="I101" s="185"/>
      <c r="J101" s="185"/>
      <c r="K101" s="185"/>
      <c r="L101" s="189"/>
      <c r="M101" s="190"/>
      <c r="N101" s="191"/>
      <c r="O101" s="191"/>
      <c r="P101" s="191"/>
      <c r="Q101" s="191"/>
      <c r="R101" s="191"/>
      <c r="S101" s="191"/>
      <c r="T101" s="192"/>
      <c r="AT101" s="193" t="s">
        <v>144</v>
      </c>
      <c r="AU101" s="193" t="s">
        <v>81</v>
      </c>
      <c r="AV101" s="11" t="s">
        <v>81</v>
      </c>
      <c r="AW101" s="11" t="s">
        <v>146</v>
      </c>
      <c r="AX101" s="11" t="s">
        <v>22</v>
      </c>
      <c r="AY101" s="193" t="s">
        <v>133</v>
      </c>
    </row>
    <row r="102" spans="2:65" s="1" customFormat="1" ht="31.5" customHeight="1">
      <c r="B102" s="36"/>
      <c r="C102" s="170" t="s">
        <v>172</v>
      </c>
      <c r="D102" s="170" t="s">
        <v>135</v>
      </c>
      <c r="E102" s="171" t="s">
        <v>173</v>
      </c>
      <c r="F102" s="172" t="s">
        <v>174</v>
      </c>
      <c r="G102" s="173" t="s">
        <v>168</v>
      </c>
      <c r="H102" s="174">
        <v>2723</v>
      </c>
      <c r="I102" s="175">
        <v>16.8</v>
      </c>
      <c r="J102" s="175">
        <f>ROUND(I102*H102,2)</f>
        <v>45746.400000000001</v>
      </c>
      <c r="K102" s="172" t="s">
        <v>139</v>
      </c>
      <c r="L102" s="56"/>
      <c r="M102" s="176" t="s">
        <v>20</v>
      </c>
      <c r="N102" s="177" t="s">
        <v>43</v>
      </c>
      <c r="O102" s="178">
        <v>7.0000000000000007E-2</v>
      </c>
      <c r="P102" s="178">
        <f>O102*H102</f>
        <v>190.61</v>
      </c>
      <c r="Q102" s="178">
        <v>0</v>
      </c>
      <c r="R102" s="178">
        <f>Q102*H102</f>
        <v>0</v>
      </c>
      <c r="S102" s="178">
        <v>0</v>
      </c>
      <c r="T102" s="179">
        <f>S102*H102</f>
        <v>0</v>
      </c>
      <c r="AR102" s="22" t="s">
        <v>140</v>
      </c>
      <c r="AT102" s="22" t="s">
        <v>135</v>
      </c>
      <c r="AU102" s="22" t="s">
        <v>81</v>
      </c>
      <c r="AY102" s="22" t="s">
        <v>133</v>
      </c>
      <c r="BE102" s="180">
        <f>IF(N102="základní",J102,0)</f>
        <v>45746.400000000001</v>
      </c>
      <c r="BF102" s="180">
        <f>IF(N102="snížená",J102,0)</f>
        <v>0</v>
      </c>
      <c r="BG102" s="180">
        <f>IF(N102="zákl. přenesená",J102,0)</f>
        <v>0</v>
      </c>
      <c r="BH102" s="180">
        <f>IF(N102="sníž. přenesená",J102,0)</f>
        <v>0</v>
      </c>
      <c r="BI102" s="180">
        <f>IF(N102="nulová",J102,0)</f>
        <v>0</v>
      </c>
      <c r="BJ102" s="22" t="s">
        <v>22</v>
      </c>
      <c r="BK102" s="180">
        <f>ROUND(I102*H102,2)</f>
        <v>45746.400000000001</v>
      </c>
      <c r="BL102" s="22" t="s">
        <v>140</v>
      </c>
      <c r="BM102" s="22" t="s">
        <v>175</v>
      </c>
    </row>
    <row r="103" spans="2:65" s="1" customFormat="1" ht="22.5" customHeight="1">
      <c r="B103" s="36"/>
      <c r="C103" s="170" t="s">
        <v>176</v>
      </c>
      <c r="D103" s="170" t="s">
        <v>135</v>
      </c>
      <c r="E103" s="171" t="s">
        <v>177</v>
      </c>
      <c r="F103" s="172" t="s">
        <v>178</v>
      </c>
      <c r="G103" s="173" t="s">
        <v>168</v>
      </c>
      <c r="H103" s="174">
        <v>36</v>
      </c>
      <c r="I103" s="175">
        <v>73.2</v>
      </c>
      <c r="J103" s="175">
        <f>ROUND(I103*H103,2)</f>
        <v>2635.2</v>
      </c>
      <c r="K103" s="172" t="s">
        <v>139</v>
      </c>
      <c r="L103" s="56"/>
      <c r="M103" s="176" t="s">
        <v>20</v>
      </c>
      <c r="N103" s="177" t="s">
        <v>43</v>
      </c>
      <c r="O103" s="178">
        <v>0.156</v>
      </c>
      <c r="P103" s="178">
        <f>O103*H103</f>
        <v>5.6159999999999997</v>
      </c>
      <c r="Q103" s="178">
        <v>6.9999999999999999E-4</v>
      </c>
      <c r="R103" s="178">
        <f>Q103*H103</f>
        <v>2.52E-2</v>
      </c>
      <c r="S103" s="178">
        <v>0</v>
      </c>
      <c r="T103" s="179">
        <f>S103*H103</f>
        <v>0</v>
      </c>
      <c r="AR103" s="22" t="s">
        <v>140</v>
      </c>
      <c r="AT103" s="22" t="s">
        <v>135</v>
      </c>
      <c r="AU103" s="22" t="s">
        <v>81</v>
      </c>
      <c r="AY103" s="22" t="s">
        <v>133</v>
      </c>
      <c r="BE103" s="180">
        <f>IF(N103="základní",J103,0)</f>
        <v>2635.2</v>
      </c>
      <c r="BF103" s="180">
        <f>IF(N103="snížená",J103,0)</f>
        <v>0</v>
      </c>
      <c r="BG103" s="180">
        <f>IF(N103="zákl. přenesená",J103,0)</f>
        <v>0</v>
      </c>
      <c r="BH103" s="180">
        <f>IF(N103="sníž. přenesená",J103,0)</f>
        <v>0</v>
      </c>
      <c r="BI103" s="180">
        <f>IF(N103="nulová",J103,0)</f>
        <v>0</v>
      </c>
      <c r="BJ103" s="22" t="s">
        <v>22</v>
      </c>
      <c r="BK103" s="180">
        <f>ROUND(I103*H103,2)</f>
        <v>2635.2</v>
      </c>
      <c r="BL103" s="22" t="s">
        <v>140</v>
      </c>
      <c r="BM103" s="22" t="s">
        <v>179</v>
      </c>
    </row>
    <row r="104" spans="2:65" s="1" customFormat="1" ht="81">
      <c r="B104" s="36"/>
      <c r="C104" s="58"/>
      <c r="D104" s="181" t="s">
        <v>142</v>
      </c>
      <c r="E104" s="58"/>
      <c r="F104" s="182" t="s">
        <v>180</v>
      </c>
      <c r="G104" s="58"/>
      <c r="H104" s="58"/>
      <c r="I104" s="58"/>
      <c r="J104" s="58"/>
      <c r="K104" s="58"/>
      <c r="L104" s="56"/>
      <c r="M104" s="183"/>
      <c r="N104" s="37"/>
      <c r="O104" s="37"/>
      <c r="P104" s="37"/>
      <c r="Q104" s="37"/>
      <c r="R104" s="37"/>
      <c r="S104" s="37"/>
      <c r="T104" s="73"/>
      <c r="AT104" s="22" t="s">
        <v>142</v>
      </c>
      <c r="AU104" s="22" t="s">
        <v>81</v>
      </c>
    </row>
    <row r="105" spans="2:65" s="11" customFormat="1">
      <c r="B105" s="184"/>
      <c r="C105" s="185"/>
      <c r="D105" s="196" t="s">
        <v>144</v>
      </c>
      <c r="E105" s="205" t="s">
        <v>20</v>
      </c>
      <c r="F105" s="206" t="s">
        <v>181</v>
      </c>
      <c r="G105" s="185"/>
      <c r="H105" s="207">
        <v>36</v>
      </c>
      <c r="I105" s="185"/>
      <c r="J105" s="185"/>
      <c r="K105" s="185"/>
      <c r="L105" s="189"/>
      <c r="M105" s="190"/>
      <c r="N105" s="191"/>
      <c r="O105" s="191"/>
      <c r="P105" s="191"/>
      <c r="Q105" s="191"/>
      <c r="R105" s="191"/>
      <c r="S105" s="191"/>
      <c r="T105" s="192"/>
      <c r="AT105" s="193" t="s">
        <v>144</v>
      </c>
      <c r="AU105" s="193" t="s">
        <v>81</v>
      </c>
      <c r="AV105" s="11" t="s">
        <v>81</v>
      </c>
      <c r="AW105" s="11" t="s">
        <v>146</v>
      </c>
      <c r="AX105" s="11" t="s">
        <v>22</v>
      </c>
      <c r="AY105" s="193" t="s">
        <v>133</v>
      </c>
    </row>
    <row r="106" spans="2:65" s="1" customFormat="1" ht="31.5" customHeight="1">
      <c r="B106" s="36"/>
      <c r="C106" s="170" t="s">
        <v>182</v>
      </c>
      <c r="D106" s="170" t="s">
        <v>135</v>
      </c>
      <c r="E106" s="171" t="s">
        <v>183</v>
      </c>
      <c r="F106" s="172" t="s">
        <v>184</v>
      </c>
      <c r="G106" s="173" t="s">
        <v>168</v>
      </c>
      <c r="H106" s="174">
        <v>36</v>
      </c>
      <c r="I106" s="175">
        <v>22.8</v>
      </c>
      <c r="J106" s="175">
        <f>ROUND(I106*H106,2)</f>
        <v>820.8</v>
      </c>
      <c r="K106" s="172" t="s">
        <v>139</v>
      </c>
      <c r="L106" s="56"/>
      <c r="M106" s="176" t="s">
        <v>20</v>
      </c>
      <c r="N106" s="177" t="s">
        <v>43</v>
      </c>
      <c r="O106" s="178">
        <v>9.5000000000000001E-2</v>
      </c>
      <c r="P106" s="178">
        <f>O106*H106</f>
        <v>3.42</v>
      </c>
      <c r="Q106" s="178">
        <v>0</v>
      </c>
      <c r="R106" s="178">
        <f>Q106*H106</f>
        <v>0</v>
      </c>
      <c r="S106" s="178">
        <v>0</v>
      </c>
      <c r="T106" s="179">
        <f>S106*H106</f>
        <v>0</v>
      </c>
      <c r="AR106" s="22" t="s">
        <v>140</v>
      </c>
      <c r="AT106" s="22" t="s">
        <v>135</v>
      </c>
      <c r="AU106" s="22" t="s">
        <v>81</v>
      </c>
      <c r="AY106" s="22" t="s">
        <v>133</v>
      </c>
      <c r="BE106" s="180">
        <f>IF(N106="základní",J106,0)</f>
        <v>820.8</v>
      </c>
      <c r="BF106" s="180">
        <f>IF(N106="snížená",J106,0)</f>
        <v>0</v>
      </c>
      <c r="BG106" s="180">
        <f>IF(N106="zákl. přenesená",J106,0)</f>
        <v>0</v>
      </c>
      <c r="BH106" s="180">
        <f>IF(N106="sníž. přenesená",J106,0)</f>
        <v>0</v>
      </c>
      <c r="BI106" s="180">
        <f>IF(N106="nulová",J106,0)</f>
        <v>0</v>
      </c>
      <c r="BJ106" s="22" t="s">
        <v>22</v>
      </c>
      <c r="BK106" s="180">
        <f>ROUND(I106*H106,2)</f>
        <v>820.8</v>
      </c>
      <c r="BL106" s="22" t="s">
        <v>140</v>
      </c>
      <c r="BM106" s="22" t="s">
        <v>185</v>
      </c>
    </row>
    <row r="107" spans="2:65" s="1" customFormat="1" ht="31.5" customHeight="1">
      <c r="B107" s="36"/>
      <c r="C107" s="170" t="s">
        <v>186</v>
      </c>
      <c r="D107" s="170" t="s">
        <v>135</v>
      </c>
      <c r="E107" s="171" t="s">
        <v>187</v>
      </c>
      <c r="F107" s="172" t="s">
        <v>188</v>
      </c>
      <c r="G107" s="173" t="s">
        <v>138</v>
      </c>
      <c r="H107" s="174">
        <v>36</v>
      </c>
      <c r="I107" s="175">
        <v>41.4</v>
      </c>
      <c r="J107" s="175">
        <f>ROUND(I107*H107,2)</f>
        <v>1490.4</v>
      </c>
      <c r="K107" s="172" t="s">
        <v>139</v>
      </c>
      <c r="L107" s="56"/>
      <c r="M107" s="176" t="s">
        <v>20</v>
      </c>
      <c r="N107" s="177" t="s">
        <v>43</v>
      </c>
      <c r="O107" s="178">
        <v>0.126</v>
      </c>
      <c r="P107" s="178">
        <f>O107*H107</f>
        <v>4.5359999999999996</v>
      </c>
      <c r="Q107" s="178">
        <v>4.6000000000000001E-4</v>
      </c>
      <c r="R107" s="178">
        <f>Q107*H107</f>
        <v>1.6560000000000002E-2</v>
      </c>
      <c r="S107" s="178">
        <v>0</v>
      </c>
      <c r="T107" s="179">
        <f>S107*H107</f>
        <v>0</v>
      </c>
      <c r="AR107" s="22" t="s">
        <v>140</v>
      </c>
      <c r="AT107" s="22" t="s">
        <v>135</v>
      </c>
      <c r="AU107" s="22" t="s">
        <v>81</v>
      </c>
      <c r="AY107" s="22" t="s">
        <v>133</v>
      </c>
      <c r="BE107" s="180">
        <f>IF(N107="základní",J107,0)</f>
        <v>1490.4</v>
      </c>
      <c r="BF107" s="180">
        <f>IF(N107="snížená",J107,0)</f>
        <v>0</v>
      </c>
      <c r="BG107" s="180">
        <f>IF(N107="zákl. přenesená",J107,0)</f>
        <v>0</v>
      </c>
      <c r="BH107" s="180">
        <f>IF(N107="sníž. přenesená",J107,0)</f>
        <v>0</v>
      </c>
      <c r="BI107" s="180">
        <f>IF(N107="nulová",J107,0)</f>
        <v>0</v>
      </c>
      <c r="BJ107" s="22" t="s">
        <v>22</v>
      </c>
      <c r="BK107" s="180">
        <f>ROUND(I107*H107,2)</f>
        <v>1490.4</v>
      </c>
      <c r="BL107" s="22" t="s">
        <v>140</v>
      </c>
      <c r="BM107" s="22" t="s">
        <v>189</v>
      </c>
    </row>
    <row r="108" spans="2:65" s="1" customFormat="1" ht="54">
      <c r="B108" s="36"/>
      <c r="C108" s="58"/>
      <c r="D108" s="196" t="s">
        <v>142</v>
      </c>
      <c r="E108" s="58"/>
      <c r="F108" s="208" t="s">
        <v>190</v>
      </c>
      <c r="G108" s="58"/>
      <c r="H108" s="58"/>
      <c r="I108" s="58"/>
      <c r="J108" s="58"/>
      <c r="K108" s="58"/>
      <c r="L108" s="56"/>
      <c r="M108" s="183"/>
      <c r="N108" s="37"/>
      <c r="O108" s="37"/>
      <c r="P108" s="37"/>
      <c r="Q108" s="37"/>
      <c r="R108" s="37"/>
      <c r="S108" s="37"/>
      <c r="T108" s="73"/>
      <c r="AT108" s="22" t="s">
        <v>142</v>
      </c>
      <c r="AU108" s="22" t="s">
        <v>81</v>
      </c>
    </row>
    <row r="109" spans="2:65" s="1" customFormat="1" ht="31.5" customHeight="1">
      <c r="B109" s="36"/>
      <c r="C109" s="170" t="s">
        <v>27</v>
      </c>
      <c r="D109" s="170" t="s">
        <v>135</v>
      </c>
      <c r="E109" s="171" t="s">
        <v>191</v>
      </c>
      <c r="F109" s="172" t="s">
        <v>192</v>
      </c>
      <c r="G109" s="173" t="s">
        <v>138</v>
      </c>
      <c r="H109" s="174">
        <v>36</v>
      </c>
      <c r="I109" s="175">
        <v>9.14</v>
      </c>
      <c r="J109" s="175">
        <f>ROUND(I109*H109,2)</f>
        <v>329.04</v>
      </c>
      <c r="K109" s="172" t="s">
        <v>139</v>
      </c>
      <c r="L109" s="56"/>
      <c r="M109" s="176" t="s">
        <v>20</v>
      </c>
      <c r="N109" s="177" t="s">
        <v>43</v>
      </c>
      <c r="O109" s="178">
        <v>3.7999999999999999E-2</v>
      </c>
      <c r="P109" s="178">
        <f>O109*H109</f>
        <v>1.3679999999999999</v>
      </c>
      <c r="Q109" s="178">
        <v>0</v>
      </c>
      <c r="R109" s="178">
        <f>Q109*H109</f>
        <v>0</v>
      </c>
      <c r="S109" s="178">
        <v>0</v>
      </c>
      <c r="T109" s="179">
        <f>S109*H109</f>
        <v>0</v>
      </c>
      <c r="AR109" s="22" t="s">
        <v>140</v>
      </c>
      <c r="AT109" s="22" t="s">
        <v>135</v>
      </c>
      <c r="AU109" s="22" t="s">
        <v>81</v>
      </c>
      <c r="AY109" s="22" t="s">
        <v>133</v>
      </c>
      <c r="BE109" s="180">
        <f>IF(N109="základní",J109,0)</f>
        <v>329.04</v>
      </c>
      <c r="BF109" s="180">
        <f>IF(N109="snížená",J109,0)</f>
        <v>0</v>
      </c>
      <c r="BG109" s="180">
        <f>IF(N109="zákl. přenesená",J109,0)</f>
        <v>0</v>
      </c>
      <c r="BH109" s="180">
        <f>IF(N109="sníž. přenesená",J109,0)</f>
        <v>0</v>
      </c>
      <c r="BI109" s="180">
        <f>IF(N109="nulová",J109,0)</f>
        <v>0</v>
      </c>
      <c r="BJ109" s="22" t="s">
        <v>22</v>
      </c>
      <c r="BK109" s="180">
        <f>ROUND(I109*H109,2)</f>
        <v>329.04</v>
      </c>
      <c r="BL109" s="22" t="s">
        <v>140</v>
      </c>
      <c r="BM109" s="22" t="s">
        <v>193</v>
      </c>
    </row>
    <row r="110" spans="2:65" s="1" customFormat="1" ht="44.25" customHeight="1">
      <c r="B110" s="36"/>
      <c r="C110" s="170" t="s">
        <v>194</v>
      </c>
      <c r="D110" s="170" t="s">
        <v>135</v>
      </c>
      <c r="E110" s="171" t="s">
        <v>195</v>
      </c>
      <c r="F110" s="172" t="s">
        <v>196</v>
      </c>
      <c r="G110" s="173" t="s">
        <v>138</v>
      </c>
      <c r="H110" s="174">
        <v>643.39</v>
      </c>
      <c r="I110" s="175">
        <v>73.8</v>
      </c>
      <c r="J110" s="175">
        <f>ROUND(I110*H110,2)</f>
        <v>47482.18</v>
      </c>
      <c r="K110" s="172" t="s">
        <v>139</v>
      </c>
      <c r="L110" s="56"/>
      <c r="M110" s="176" t="s">
        <v>20</v>
      </c>
      <c r="N110" s="177" t="s">
        <v>43</v>
      </c>
      <c r="O110" s="178">
        <v>0.34499999999999997</v>
      </c>
      <c r="P110" s="178">
        <f>O110*H110</f>
        <v>221.96954999999997</v>
      </c>
      <c r="Q110" s="178">
        <v>0</v>
      </c>
      <c r="R110" s="178">
        <f>Q110*H110</f>
        <v>0</v>
      </c>
      <c r="S110" s="178">
        <v>0</v>
      </c>
      <c r="T110" s="179">
        <f>S110*H110</f>
        <v>0</v>
      </c>
      <c r="AR110" s="22" t="s">
        <v>140</v>
      </c>
      <c r="AT110" s="22" t="s">
        <v>135</v>
      </c>
      <c r="AU110" s="22" t="s">
        <v>81</v>
      </c>
      <c r="AY110" s="22" t="s">
        <v>133</v>
      </c>
      <c r="BE110" s="180">
        <f>IF(N110="základní",J110,0)</f>
        <v>47482.18</v>
      </c>
      <c r="BF110" s="180">
        <f>IF(N110="snížená",J110,0)</f>
        <v>0</v>
      </c>
      <c r="BG110" s="180">
        <f>IF(N110="zákl. přenesená",J110,0)</f>
        <v>0</v>
      </c>
      <c r="BH110" s="180">
        <f>IF(N110="sníž. přenesená",J110,0)</f>
        <v>0</v>
      </c>
      <c r="BI110" s="180">
        <f>IF(N110="nulová",J110,0)</f>
        <v>0</v>
      </c>
      <c r="BJ110" s="22" t="s">
        <v>22</v>
      </c>
      <c r="BK110" s="180">
        <f>ROUND(I110*H110,2)</f>
        <v>47482.18</v>
      </c>
      <c r="BL110" s="22" t="s">
        <v>140</v>
      </c>
      <c r="BM110" s="22" t="s">
        <v>197</v>
      </c>
    </row>
    <row r="111" spans="2:65" s="1" customFormat="1" ht="94.5">
      <c r="B111" s="36"/>
      <c r="C111" s="58"/>
      <c r="D111" s="181" t="s">
        <v>142</v>
      </c>
      <c r="E111" s="58"/>
      <c r="F111" s="182" t="s">
        <v>198</v>
      </c>
      <c r="G111" s="58"/>
      <c r="H111" s="58"/>
      <c r="I111" s="58"/>
      <c r="J111" s="58"/>
      <c r="K111" s="58"/>
      <c r="L111" s="56"/>
      <c r="M111" s="183"/>
      <c r="N111" s="37"/>
      <c r="O111" s="37"/>
      <c r="P111" s="37"/>
      <c r="Q111" s="37"/>
      <c r="R111" s="37"/>
      <c r="S111" s="37"/>
      <c r="T111" s="73"/>
      <c r="AT111" s="22" t="s">
        <v>142</v>
      </c>
      <c r="AU111" s="22" t="s">
        <v>81</v>
      </c>
    </row>
    <row r="112" spans="2:65" s="11" customFormat="1">
      <c r="B112" s="184"/>
      <c r="C112" s="185"/>
      <c r="D112" s="196" t="s">
        <v>144</v>
      </c>
      <c r="E112" s="205" t="s">
        <v>20</v>
      </c>
      <c r="F112" s="206" t="s">
        <v>199</v>
      </c>
      <c r="G112" s="185"/>
      <c r="H112" s="207">
        <v>643.39</v>
      </c>
      <c r="I112" s="185"/>
      <c r="J112" s="185"/>
      <c r="K112" s="185"/>
      <c r="L112" s="189"/>
      <c r="M112" s="190"/>
      <c r="N112" s="191"/>
      <c r="O112" s="191"/>
      <c r="P112" s="191"/>
      <c r="Q112" s="191"/>
      <c r="R112" s="191"/>
      <c r="S112" s="191"/>
      <c r="T112" s="192"/>
      <c r="AT112" s="193" t="s">
        <v>144</v>
      </c>
      <c r="AU112" s="193" t="s">
        <v>81</v>
      </c>
      <c r="AV112" s="11" t="s">
        <v>81</v>
      </c>
      <c r="AW112" s="11" t="s">
        <v>146</v>
      </c>
      <c r="AX112" s="11" t="s">
        <v>22</v>
      </c>
      <c r="AY112" s="193" t="s">
        <v>133</v>
      </c>
    </row>
    <row r="113" spans="2:65" s="1" customFormat="1" ht="44.25" customHeight="1">
      <c r="B113" s="36"/>
      <c r="C113" s="170" t="s">
        <v>200</v>
      </c>
      <c r="D113" s="170" t="s">
        <v>135</v>
      </c>
      <c r="E113" s="171" t="s">
        <v>201</v>
      </c>
      <c r="F113" s="172" t="s">
        <v>202</v>
      </c>
      <c r="G113" s="173" t="s">
        <v>138</v>
      </c>
      <c r="H113" s="174">
        <v>34.200000000000003</v>
      </c>
      <c r="I113" s="175">
        <v>123</v>
      </c>
      <c r="J113" s="175">
        <f>ROUND(I113*H113,2)</f>
        <v>4206.6000000000004</v>
      </c>
      <c r="K113" s="172" t="s">
        <v>139</v>
      </c>
      <c r="L113" s="56"/>
      <c r="M113" s="176" t="s">
        <v>20</v>
      </c>
      <c r="N113" s="177" t="s">
        <v>43</v>
      </c>
      <c r="O113" s="178">
        <v>0.51900000000000002</v>
      </c>
      <c r="P113" s="178">
        <f>O113*H113</f>
        <v>17.7498</v>
      </c>
      <c r="Q113" s="178">
        <v>0</v>
      </c>
      <c r="R113" s="178">
        <f>Q113*H113</f>
        <v>0</v>
      </c>
      <c r="S113" s="178">
        <v>0</v>
      </c>
      <c r="T113" s="179">
        <f>S113*H113</f>
        <v>0</v>
      </c>
      <c r="AR113" s="22" t="s">
        <v>140</v>
      </c>
      <c r="AT113" s="22" t="s">
        <v>135</v>
      </c>
      <c r="AU113" s="22" t="s">
        <v>81</v>
      </c>
      <c r="AY113" s="22" t="s">
        <v>133</v>
      </c>
      <c r="BE113" s="180">
        <f>IF(N113="základní",J113,0)</f>
        <v>4206.6000000000004</v>
      </c>
      <c r="BF113" s="180">
        <f>IF(N113="snížená",J113,0)</f>
        <v>0</v>
      </c>
      <c r="BG113" s="180">
        <f>IF(N113="zákl. přenesená",J113,0)</f>
        <v>0</v>
      </c>
      <c r="BH113" s="180">
        <f>IF(N113="sníž. přenesená",J113,0)</f>
        <v>0</v>
      </c>
      <c r="BI113" s="180">
        <f>IF(N113="nulová",J113,0)</f>
        <v>0</v>
      </c>
      <c r="BJ113" s="22" t="s">
        <v>22</v>
      </c>
      <c r="BK113" s="180">
        <f>ROUND(I113*H113,2)</f>
        <v>4206.6000000000004</v>
      </c>
      <c r="BL113" s="22" t="s">
        <v>140</v>
      </c>
      <c r="BM113" s="22" t="s">
        <v>203</v>
      </c>
    </row>
    <row r="114" spans="2:65" s="1" customFormat="1" ht="94.5">
      <c r="B114" s="36"/>
      <c r="C114" s="58"/>
      <c r="D114" s="196" t="s">
        <v>142</v>
      </c>
      <c r="E114" s="58"/>
      <c r="F114" s="208" t="s">
        <v>198</v>
      </c>
      <c r="G114" s="58"/>
      <c r="H114" s="58"/>
      <c r="I114" s="58"/>
      <c r="J114" s="58"/>
      <c r="K114" s="58"/>
      <c r="L114" s="56"/>
      <c r="M114" s="183"/>
      <c r="N114" s="37"/>
      <c r="O114" s="37"/>
      <c r="P114" s="37"/>
      <c r="Q114" s="37"/>
      <c r="R114" s="37"/>
      <c r="S114" s="37"/>
      <c r="T114" s="73"/>
      <c r="AT114" s="22" t="s">
        <v>142</v>
      </c>
      <c r="AU114" s="22" t="s">
        <v>81</v>
      </c>
    </row>
    <row r="115" spans="2:65" s="1" customFormat="1" ht="44.25" customHeight="1">
      <c r="B115" s="36"/>
      <c r="C115" s="170" t="s">
        <v>204</v>
      </c>
      <c r="D115" s="170" t="s">
        <v>135</v>
      </c>
      <c r="E115" s="171" t="s">
        <v>205</v>
      </c>
      <c r="F115" s="172" t="s">
        <v>206</v>
      </c>
      <c r="G115" s="173" t="s">
        <v>138</v>
      </c>
      <c r="H115" s="174">
        <v>444.43799999999999</v>
      </c>
      <c r="I115" s="175">
        <v>227</v>
      </c>
      <c r="J115" s="175">
        <f>ROUND(I115*H115,2)</f>
        <v>100887.43</v>
      </c>
      <c r="K115" s="172" t="s">
        <v>139</v>
      </c>
      <c r="L115" s="56"/>
      <c r="M115" s="176" t="s">
        <v>20</v>
      </c>
      <c r="N115" s="177" t="s">
        <v>43</v>
      </c>
      <c r="O115" s="178">
        <v>8.3000000000000004E-2</v>
      </c>
      <c r="P115" s="178">
        <f>O115*H115</f>
        <v>36.888354</v>
      </c>
      <c r="Q115" s="178">
        <v>0</v>
      </c>
      <c r="R115" s="178">
        <f>Q115*H115</f>
        <v>0</v>
      </c>
      <c r="S115" s="178">
        <v>0</v>
      </c>
      <c r="T115" s="179">
        <f>S115*H115</f>
        <v>0</v>
      </c>
      <c r="AR115" s="22" t="s">
        <v>140</v>
      </c>
      <c r="AT115" s="22" t="s">
        <v>135</v>
      </c>
      <c r="AU115" s="22" t="s">
        <v>81</v>
      </c>
      <c r="AY115" s="22" t="s">
        <v>133</v>
      </c>
      <c r="BE115" s="180">
        <f>IF(N115="základní",J115,0)</f>
        <v>100887.43</v>
      </c>
      <c r="BF115" s="180">
        <f>IF(N115="snížená",J115,0)</f>
        <v>0</v>
      </c>
      <c r="BG115" s="180">
        <f>IF(N115="zákl. přenesená",J115,0)</f>
        <v>0</v>
      </c>
      <c r="BH115" s="180">
        <f>IF(N115="sníž. přenesená",J115,0)</f>
        <v>0</v>
      </c>
      <c r="BI115" s="180">
        <f>IF(N115="nulová",J115,0)</f>
        <v>0</v>
      </c>
      <c r="BJ115" s="22" t="s">
        <v>22</v>
      </c>
      <c r="BK115" s="180">
        <f>ROUND(I115*H115,2)</f>
        <v>100887.43</v>
      </c>
      <c r="BL115" s="22" t="s">
        <v>140</v>
      </c>
      <c r="BM115" s="22" t="s">
        <v>207</v>
      </c>
    </row>
    <row r="116" spans="2:65" s="1" customFormat="1" ht="189">
      <c r="B116" s="36"/>
      <c r="C116" s="58"/>
      <c r="D116" s="196" t="s">
        <v>142</v>
      </c>
      <c r="E116" s="58"/>
      <c r="F116" s="208" t="s">
        <v>208</v>
      </c>
      <c r="G116" s="58"/>
      <c r="H116" s="58"/>
      <c r="I116" s="58"/>
      <c r="J116" s="58"/>
      <c r="K116" s="58"/>
      <c r="L116" s="56"/>
      <c r="M116" s="183"/>
      <c r="N116" s="37"/>
      <c r="O116" s="37"/>
      <c r="P116" s="37"/>
      <c r="Q116" s="37"/>
      <c r="R116" s="37"/>
      <c r="S116" s="37"/>
      <c r="T116" s="73"/>
      <c r="AT116" s="22" t="s">
        <v>142</v>
      </c>
      <c r="AU116" s="22" t="s">
        <v>81</v>
      </c>
    </row>
    <row r="117" spans="2:65" s="1" customFormat="1" ht="22.5" customHeight="1">
      <c r="B117" s="36"/>
      <c r="C117" s="170" t="s">
        <v>209</v>
      </c>
      <c r="D117" s="170" t="s">
        <v>135</v>
      </c>
      <c r="E117" s="171" t="s">
        <v>210</v>
      </c>
      <c r="F117" s="172" t="s">
        <v>211</v>
      </c>
      <c r="G117" s="173" t="s">
        <v>138</v>
      </c>
      <c r="H117" s="174">
        <v>444.43799999999999</v>
      </c>
      <c r="I117" s="175">
        <v>14.9</v>
      </c>
      <c r="J117" s="175">
        <f>ROUND(I117*H117,2)</f>
        <v>6622.13</v>
      </c>
      <c r="K117" s="172" t="s">
        <v>139</v>
      </c>
      <c r="L117" s="56"/>
      <c r="M117" s="176" t="s">
        <v>20</v>
      </c>
      <c r="N117" s="177" t="s">
        <v>43</v>
      </c>
      <c r="O117" s="178">
        <v>8.9999999999999993E-3</v>
      </c>
      <c r="P117" s="178">
        <f>O117*H117</f>
        <v>3.9999419999999994</v>
      </c>
      <c r="Q117" s="178">
        <v>0</v>
      </c>
      <c r="R117" s="178">
        <f>Q117*H117</f>
        <v>0</v>
      </c>
      <c r="S117" s="178">
        <v>0</v>
      </c>
      <c r="T117" s="179">
        <f>S117*H117</f>
        <v>0</v>
      </c>
      <c r="AR117" s="22" t="s">
        <v>140</v>
      </c>
      <c r="AT117" s="22" t="s">
        <v>135</v>
      </c>
      <c r="AU117" s="22" t="s">
        <v>81</v>
      </c>
      <c r="AY117" s="22" t="s">
        <v>133</v>
      </c>
      <c r="BE117" s="180">
        <f>IF(N117="základní",J117,0)</f>
        <v>6622.13</v>
      </c>
      <c r="BF117" s="180">
        <f>IF(N117="snížená",J117,0)</f>
        <v>0</v>
      </c>
      <c r="BG117" s="180">
        <f>IF(N117="zákl. přenesená",J117,0)</f>
        <v>0</v>
      </c>
      <c r="BH117" s="180">
        <f>IF(N117="sníž. přenesená",J117,0)</f>
        <v>0</v>
      </c>
      <c r="BI117" s="180">
        <f>IF(N117="nulová",J117,0)</f>
        <v>0</v>
      </c>
      <c r="BJ117" s="22" t="s">
        <v>22</v>
      </c>
      <c r="BK117" s="180">
        <f>ROUND(I117*H117,2)</f>
        <v>6622.13</v>
      </c>
      <c r="BL117" s="22" t="s">
        <v>140</v>
      </c>
      <c r="BM117" s="22" t="s">
        <v>212</v>
      </c>
    </row>
    <row r="118" spans="2:65" s="1" customFormat="1" ht="297">
      <c r="B118" s="36"/>
      <c r="C118" s="58"/>
      <c r="D118" s="196" t="s">
        <v>142</v>
      </c>
      <c r="E118" s="58"/>
      <c r="F118" s="208" t="s">
        <v>213</v>
      </c>
      <c r="G118" s="58"/>
      <c r="H118" s="58"/>
      <c r="I118" s="58"/>
      <c r="J118" s="58"/>
      <c r="K118" s="58"/>
      <c r="L118" s="56"/>
      <c r="M118" s="183"/>
      <c r="N118" s="37"/>
      <c r="O118" s="37"/>
      <c r="P118" s="37"/>
      <c r="Q118" s="37"/>
      <c r="R118" s="37"/>
      <c r="S118" s="37"/>
      <c r="T118" s="73"/>
      <c r="AT118" s="22" t="s">
        <v>142</v>
      </c>
      <c r="AU118" s="22" t="s">
        <v>81</v>
      </c>
    </row>
    <row r="119" spans="2:65" s="1" customFormat="1" ht="22.5" customHeight="1">
      <c r="B119" s="36"/>
      <c r="C119" s="170" t="s">
        <v>10</v>
      </c>
      <c r="D119" s="170" t="s">
        <v>135</v>
      </c>
      <c r="E119" s="171" t="s">
        <v>214</v>
      </c>
      <c r="F119" s="172" t="s">
        <v>215</v>
      </c>
      <c r="G119" s="173" t="s">
        <v>216</v>
      </c>
      <c r="H119" s="174">
        <v>799.98800000000006</v>
      </c>
      <c r="I119" s="175">
        <v>140</v>
      </c>
      <c r="J119" s="175">
        <f>ROUND(I119*H119,2)</f>
        <v>111998.32</v>
      </c>
      <c r="K119" s="172" t="s">
        <v>139</v>
      </c>
      <c r="L119" s="56"/>
      <c r="M119" s="176" t="s">
        <v>20</v>
      </c>
      <c r="N119" s="177" t="s">
        <v>43</v>
      </c>
      <c r="O119" s="178">
        <v>0</v>
      </c>
      <c r="P119" s="178">
        <f>O119*H119</f>
        <v>0</v>
      </c>
      <c r="Q119" s="178">
        <v>0</v>
      </c>
      <c r="R119" s="178">
        <f>Q119*H119</f>
        <v>0</v>
      </c>
      <c r="S119" s="178">
        <v>0</v>
      </c>
      <c r="T119" s="179">
        <f>S119*H119</f>
        <v>0</v>
      </c>
      <c r="AR119" s="22" t="s">
        <v>140</v>
      </c>
      <c r="AT119" s="22" t="s">
        <v>135</v>
      </c>
      <c r="AU119" s="22" t="s">
        <v>81</v>
      </c>
      <c r="AY119" s="22" t="s">
        <v>133</v>
      </c>
      <c r="BE119" s="180">
        <f>IF(N119="základní",J119,0)</f>
        <v>111998.32</v>
      </c>
      <c r="BF119" s="180">
        <f>IF(N119="snížená",J119,0)</f>
        <v>0</v>
      </c>
      <c r="BG119" s="180">
        <f>IF(N119="zákl. přenesená",J119,0)</f>
        <v>0</v>
      </c>
      <c r="BH119" s="180">
        <f>IF(N119="sníž. přenesená",J119,0)</f>
        <v>0</v>
      </c>
      <c r="BI119" s="180">
        <f>IF(N119="nulová",J119,0)</f>
        <v>0</v>
      </c>
      <c r="BJ119" s="22" t="s">
        <v>22</v>
      </c>
      <c r="BK119" s="180">
        <f>ROUND(I119*H119,2)</f>
        <v>111998.32</v>
      </c>
      <c r="BL119" s="22" t="s">
        <v>140</v>
      </c>
      <c r="BM119" s="22" t="s">
        <v>217</v>
      </c>
    </row>
    <row r="120" spans="2:65" s="1" customFormat="1" ht="297">
      <c r="B120" s="36"/>
      <c r="C120" s="58"/>
      <c r="D120" s="181" t="s">
        <v>142</v>
      </c>
      <c r="E120" s="58"/>
      <c r="F120" s="182" t="s">
        <v>213</v>
      </c>
      <c r="G120" s="58"/>
      <c r="H120" s="58"/>
      <c r="I120" s="58"/>
      <c r="J120" s="58"/>
      <c r="K120" s="58"/>
      <c r="L120" s="56"/>
      <c r="M120" s="183"/>
      <c r="N120" s="37"/>
      <c r="O120" s="37"/>
      <c r="P120" s="37"/>
      <c r="Q120" s="37"/>
      <c r="R120" s="37"/>
      <c r="S120" s="37"/>
      <c r="T120" s="73"/>
      <c r="AT120" s="22" t="s">
        <v>142</v>
      </c>
      <c r="AU120" s="22" t="s">
        <v>81</v>
      </c>
    </row>
    <row r="121" spans="2:65" s="11" customFormat="1">
      <c r="B121" s="184"/>
      <c r="C121" s="185"/>
      <c r="D121" s="196" t="s">
        <v>144</v>
      </c>
      <c r="E121" s="185"/>
      <c r="F121" s="206" t="s">
        <v>218</v>
      </c>
      <c r="G121" s="185"/>
      <c r="H121" s="207">
        <v>799.98800000000006</v>
      </c>
      <c r="I121" s="185"/>
      <c r="J121" s="185"/>
      <c r="K121" s="185"/>
      <c r="L121" s="189"/>
      <c r="M121" s="190"/>
      <c r="N121" s="191"/>
      <c r="O121" s="191"/>
      <c r="P121" s="191"/>
      <c r="Q121" s="191"/>
      <c r="R121" s="191"/>
      <c r="S121" s="191"/>
      <c r="T121" s="192"/>
      <c r="AT121" s="193" t="s">
        <v>144</v>
      </c>
      <c r="AU121" s="193" t="s">
        <v>81</v>
      </c>
      <c r="AV121" s="11" t="s">
        <v>81</v>
      </c>
      <c r="AW121" s="11" t="s">
        <v>6</v>
      </c>
      <c r="AX121" s="11" t="s">
        <v>22</v>
      </c>
      <c r="AY121" s="193" t="s">
        <v>133</v>
      </c>
    </row>
    <row r="122" spans="2:65" s="1" customFormat="1" ht="31.5" customHeight="1">
      <c r="B122" s="36"/>
      <c r="C122" s="170" t="s">
        <v>219</v>
      </c>
      <c r="D122" s="170" t="s">
        <v>135</v>
      </c>
      <c r="E122" s="171" t="s">
        <v>220</v>
      </c>
      <c r="F122" s="172" t="s">
        <v>221</v>
      </c>
      <c r="G122" s="173" t="s">
        <v>138</v>
      </c>
      <c r="H122" s="174">
        <v>876.54200000000003</v>
      </c>
      <c r="I122" s="175">
        <v>79.5</v>
      </c>
      <c r="J122" s="175">
        <f>ROUND(I122*H122,2)</f>
        <v>69685.09</v>
      </c>
      <c r="K122" s="172" t="s">
        <v>139</v>
      </c>
      <c r="L122" s="56"/>
      <c r="M122" s="176" t="s">
        <v>20</v>
      </c>
      <c r="N122" s="177" t="s">
        <v>43</v>
      </c>
      <c r="O122" s="178">
        <v>0.29899999999999999</v>
      </c>
      <c r="P122" s="178">
        <f>O122*H122</f>
        <v>262.08605799999998</v>
      </c>
      <c r="Q122" s="178">
        <v>0</v>
      </c>
      <c r="R122" s="178">
        <f>Q122*H122</f>
        <v>0</v>
      </c>
      <c r="S122" s="178">
        <v>0</v>
      </c>
      <c r="T122" s="179">
        <f>S122*H122</f>
        <v>0</v>
      </c>
      <c r="AR122" s="22" t="s">
        <v>140</v>
      </c>
      <c r="AT122" s="22" t="s">
        <v>135</v>
      </c>
      <c r="AU122" s="22" t="s">
        <v>81</v>
      </c>
      <c r="AY122" s="22" t="s">
        <v>133</v>
      </c>
      <c r="BE122" s="180">
        <f>IF(N122="základní",J122,0)</f>
        <v>69685.09</v>
      </c>
      <c r="BF122" s="180">
        <f>IF(N122="snížená",J122,0)</f>
        <v>0</v>
      </c>
      <c r="BG122" s="180">
        <f>IF(N122="zákl. přenesená",J122,0)</f>
        <v>0</v>
      </c>
      <c r="BH122" s="180">
        <f>IF(N122="sníž. přenesená",J122,0)</f>
        <v>0</v>
      </c>
      <c r="BI122" s="180">
        <f>IF(N122="nulová",J122,0)</f>
        <v>0</v>
      </c>
      <c r="BJ122" s="22" t="s">
        <v>22</v>
      </c>
      <c r="BK122" s="180">
        <f>ROUND(I122*H122,2)</f>
        <v>69685.09</v>
      </c>
      <c r="BL122" s="22" t="s">
        <v>140</v>
      </c>
      <c r="BM122" s="22" t="s">
        <v>222</v>
      </c>
    </row>
    <row r="123" spans="2:65" s="1" customFormat="1" ht="409.5">
      <c r="B123" s="36"/>
      <c r="C123" s="58"/>
      <c r="D123" s="181" t="s">
        <v>142</v>
      </c>
      <c r="E123" s="58"/>
      <c r="F123" s="182" t="s">
        <v>223</v>
      </c>
      <c r="G123" s="58"/>
      <c r="H123" s="58"/>
      <c r="I123" s="58"/>
      <c r="J123" s="58"/>
      <c r="K123" s="58"/>
      <c r="L123" s="56"/>
      <c r="M123" s="183"/>
      <c r="N123" s="37"/>
      <c r="O123" s="37"/>
      <c r="P123" s="37"/>
      <c r="Q123" s="37"/>
      <c r="R123" s="37"/>
      <c r="S123" s="37"/>
      <c r="T123" s="73"/>
      <c r="AT123" s="22" t="s">
        <v>142</v>
      </c>
      <c r="AU123" s="22" t="s">
        <v>81</v>
      </c>
    </row>
    <row r="124" spans="2:65" s="11" customFormat="1">
      <c r="B124" s="184"/>
      <c r="C124" s="185"/>
      <c r="D124" s="196" t="s">
        <v>144</v>
      </c>
      <c r="E124" s="205" t="s">
        <v>20</v>
      </c>
      <c r="F124" s="206" t="s">
        <v>224</v>
      </c>
      <c r="G124" s="185"/>
      <c r="H124" s="207">
        <v>876.54200000000003</v>
      </c>
      <c r="I124" s="185"/>
      <c r="J124" s="185"/>
      <c r="K124" s="185"/>
      <c r="L124" s="189"/>
      <c r="M124" s="190"/>
      <c r="N124" s="191"/>
      <c r="O124" s="191"/>
      <c r="P124" s="191"/>
      <c r="Q124" s="191"/>
      <c r="R124" s="191"/>
      <c r="S124" s="191"/>
      <c r="T124" s="192"/>
      <c r="AT124" s="193" t="s">
        <v>144</v>
      </c>
      <c r="AU124" s="193" t="s">
        <v>81</v>
      </c>
      <c r="AV124" s="11" t="s">
        <v>81</v>
      </c>
      <c r="AW124" s="11" t="s">
        <v>146</v>
      </c>
      <c r="AX124" s="11" t="s">
        <v>22</v>
      </c>
      <c r="AY124" s="193" t="s">
        <v>133</v>
      </c>
    </row>
    <row r="125" spans="2:65" s="1" customFormat="1" ht="44.25" customHeight="1">
      <c r="B125" s="36"/>
      <c r="C125" s="170" t="s">
        <v>225</v>
      </c>
      <c r="D125" s="170" t="s">
        <v>135</v>
      </c>
      <c r="E125" s="171" t="s">
        <v>226</v>
      </c>
      <c r="F125" s="172" t="s">
        <v>227</v>
      </c>
      <c r="G125" s="173" t="s">
        <v>138</v>
      </c>
      <c r="H125" s="174">
        <v>343.488</v>
      </c>
      <c r="I125" s="175">
        <v>335</v>
      </c>
      <c r="J125" s="175">
        <f>ROUND(I125*H125,2)</f>
        <v>115068.48</v>
      </c>
      <c r="K125" s="172" t="s">
        <v>139</v>
      </c>
      <c r="L125" s="56"/>
      <c r="M125" s="176" t="s">
        <v>20</v>
      </c>
      <c r="N125" s="177" t="s">
        <v>43</v>
      </c>
      <c r="O125" s="178">
        <v>1.5</v>
      </c>
      <c r="P125" s="178">
        <f>O125*H125</f>
        <v>515.23199999999997</v>
      </c>
      <c r="Q125" s="178">
        <v>0</v>
      </c>
      <c r="R125" s="178">
        <f>Q125*H125</f>
        <v>0</v>
      </c>
      <c r="S125" s="178">
        <v>0</v>
      </c>
      <c r="T125" s="179">
        <f>S125*H125</f>
        <v>0</v>
      </c>
      <c r="AR125" s="22" t="s">
        <v>140</v>
      </c>
      <c r="AT125" s="22" t="s">
        <v>135</v>
      </c>
      <c r="AU125" s="22" t="s">
        <v>81</v>
      </c>
      <c r="AY125" s="22" t="s">
        <v>133</v>
      </c>
      <c r="BE125" s="180">
        <f>IF(N125="základní",J125,0)</f>
        <v>115068.48</v>
      </c>
      <c r="BF125" s="180">
        <f>IF(N125="snížená",J125,0)</f>
        <v>0</v>
      </c>
      <c r="BG125" s="180">
        <f>IF(N125="zákl. přenesená",J125,0)</f>
        <v>0</v>
      </c>
      <c r="BH125" s="180">
        <f>IF(N125="sníž. přenesená",J125,0)</f>
        <v>0</v>
      </c>
      <c r="BI125" s="180">
        <f>IF(N125="nulová",J125,0)</f>
        <v>0</v>
      </c>
      <c r="BJ125" s="22" t="s">
        <v>22</v>
      </c>
      <c r="BK125" s="180">
        <f>ROUND(I125*H125,2)</f>
        <v>115068.48</v>
      </c>
      <c r="BL125" s="22" t="s">
        <v>140</v>
      </c>
      <c r="BM125" s="22" t="s">
        <v>228</v>
      </c>
    </row>
    <row r="126" spans="2:65" s="1" customFormat="1" ht="94.5">
      <c r="B126" s="36"/>
      <c r="C126" s="58"/>
      <c r="D126" s="181" t="s">
        <v>142</v>
      </c>
      <c r="E126" s="58"/>
      <c r="F126" s="182" t="s">
        <v>229</v>
      </c>
      <c r="G126" s="58"/>
      <c r="H126" s="58"/>
      <c r="I126" s="58"/>
      <c r="J126" s="58"/>
      <c r="K126" s="58"/>
      <c r="L126" s="56"/>
      <c r="M126" s="183"/>
      <c r="N126" s="37"/>
      <c r="O126" s="37"/>
      <c r="P126" s="37"/>
      <c r="Q126" s="37"/>
      <c r="R126" s="37"/>
      <c r="S126" s="37"/>
      <c r="T126" s="73"/>
      <c r="AT126" s="22" t="s">
        <v>142</v>
      </c>
      <c r="AU126" s="22" t="s">
        <v>81</v>
      </c>
    </row>
    <row r="127" spans="2:65" s="11" customFormat="1">
      <c r="B127" s="184"/>
      <c r="C127" s="185"/>
      <c r="D127" s="196" t="s">
        <v>144</v>
      </c>
      <c r="E127" s="205" t="s">
        <v>20</v>
      </c>
      <c r="F127" s="206" t="s">
        <v>230</v>
      </c>
      <c r="G127" s="185"/>
      <c r="H127" s="207">
        <v>343.488</v>
      </c>
      <c r="I127" s="185"/>
      <c r="J127" s="185"/>
      <c r="K127" s="185"/>
      <c r="L127" s="189"/>
      <c r="M127" s="190"/>
      <c r="N127" s="191"/>
      <c r="O127" s="191"/>
      <c r="P127" s="191"/>
      <c r="Q127" s="191"/>
      <c r="R127" s="191"/>
      <c r="S127" s="191"/>
      <c r="T127" s="192"/>
      <c r="AT127" s="193" t="s">
        <v>144</v>
      </c>
      <c r="AU127" s="193" t="s">
        <v>81</v>
      </c>
      <c r="AV127" s="11" t="s">
        <v>81</v>
      </c>
      <c r="AW127" s="11" t="s">
        <v>146</v>
      </c>
      <c r="AX127" s="11" t="s">
        <v>22</v>
      </c>
      <c r="AY127" s="193" t="s">
        <v>133</v>
      </c>
    </row>
    <row r="128" spans="2:65" s="1" customFormat="1" ht="22.5" customHeight="1">
      <c r="B128" s="36"/>
      <c r="C128" s="209" t="s">
        <v>231</v>
      </c>
      <c r="D128" s="209" t="s">
        <v>232</v>
      </c>
      <c r="E128" s="210" t="s">
        <v>233</v>
      </c>
      <c r="F128" s="211" t="s">
        <v>234</v>
      </c>
      <c r="G128" s="212" t="s">
        <v>216</v>
      </c>
      <c r="H128" s="213">
        <v>686.976</v>
      </c>
      <c r="I128" s="214">
        <v>301</v>
      </c>
      <c r="J128" s="214">
        <f>ROUND(I128*H128,2)</f>
        <v>206779.78</v>
      </c>
      <c r="K128" s="211" t="s">
        <v>139</v>
      </c>
      <c r="L128" s="215"/>
      <c r="M128" s="216" t="s">
        <v>20</v>
      </c>
      <c r="N128" s="217" t="s">
        <v>43</v>
      </c>
      <c r="O128" s="178">
        <v>0</v>
      </c>
      <c r="P128" s="178">
        <f>O128*H128</f>
        <v>0</v>
      </c>
      <c r="Q128" s="178">
        <v>0</v>
      </c>
      <c r="R128" s="178">
        <f>Q128*H128</f>
        <v>0</v>
      </c>
      <c r="S128" s="178">
        <v>0</v>
      </c>
      <c r="T128" s="179">
        <f>S128*H128</f>
        <v>0</v>
      </c>
      <c r="AR128" s="22" t="s">
        <v>182</v>
      </c>
      <c r="AT128" s="22" t="s">
        <v>232</v>
      </c>
      <c r="AU128" s="22" t="s">
        <v>81</v>
      </c>
      <c r="AY128" s="22" t="s">
        <v>133</v>
      </c>
      <c r="BE128" s="180">
        <f>IF(N128="základní",J128,0)</f>
        <v>206779.78</v>
      </c>
      <c r="BF128" s="180">
        <f>IF(N128="snížená",J128,0)</f>
        <v>0</v>
      </c>
      <c r="BG128" s="180">
        <f>IF(N128="zákl. přenesená",J128,0)</f>
        <v>0</v>
      </c>
      <c r="BH128" s="180">
        <f>IF(N128="sníž. přenesená",J128,0)</f>
        <v>0</v>
      </c>
      <c r="BI128" s="180">
        <f>IF(N128="nulová",J128,0)</f>
        <v>0</v>
      </c>
      <c r="BJ128" s="22" t="s">
        <v>22</v>
      </c>
      <c r="BK128" s="180">
        <f>ROUND(I128*H128,2)</f>
        <v>206779.78</v>
      </c>
      <c r="BL128" s="22" t="s">
        <v>140</v>
      </c>
      <c r="BM128" s="22" t="s">
        <v>235</v>
      </c>
    </row>
    <row r="129" spans="2:65" s="11" customFormat="1">
      <c r="B129" s="184"/>
      <c r="C129" s="185"/>
      <c r="D129" s="196" t="s">
        <v>144</v>
      </c>
      <c r="E129" s="185"/>
      <c r="F129" s="206" t="s">
        <v>236</v>
      </c>
      <c r="G129" s="185"/>
      <c r="H129" s="207">
        <v>686.976</v>
      </c>
      <c r="I129" s="185"/>
      <c r="J129" s="185"/>
      <c r="K129" s="185"/>
      <c r="L129" s="189"/>
      <c r="M129" s="190"/>
      <c r="N129" s="191"/>
      <c r="O129" s="191"/>
      <c r="P129" s="191"/>
      <c r="Q129" s="191"/>
      <c r="R129" s="191"/>
      <c r="S129" s="191"/>
      <c r="T129" s="192"/>
      <c r="AT129" s="193" t="s">
        <v>144</v>
      </c>
      <c r="AU129" s="193" t="s">
        <v>81</v>
      </c>
      <c r="AV129" s="11" t="s">
        <v>81</v>
      </c>
      <c r="AW129" s="11" t="s">
        <v>6</v>
      </c>
      <c r="AX129" s="11" t="s">
        <v>22</v>
      </c>
      <c r="AY129" s="193" t="s">
        <v>133</v>
      </c>
    </row>
    <row r="130" spans="2:65" s="1" customFormat="1" ht="31.5" customHeight="1">
      <c r="B130" s="36"/>
      <c r="C130" s="170" t="s">
        <v>237</v>
      </c>
      <c r="D130" s="170" t="s">
        <v>135</v>
      </c>
      <c r="E130" s="171" t="s">
        <v>238</v>
      </c>
      <c r="F130" s="172" t="s">
        <v>239</v>
      </c>
      <c r="G130" s="173" t="s">
        <v>168</v>
      </c>
      <c r="H130" s="174">
        <v>317.8</v>
      </c>
      <c r="I130" s="175">
        <v>15.4</v>
      </c>
      <c r="J130" s="175">
        <f>ROUND(I130*H130,2)</f>
        <v>4894.12</v>
      </c>
      <c r="K130" s="172" t="s">
        <v>139</v>
      </c>
      <c r="L130" s="56"/>
      <c r="M130" s="176" t="s">
        <v>20</v>
      </c>
      <c r="N130" s="177" t="s">
        <v>43</v>
      </c>
      <c r="O130" s="178">
        <v>5.8000000000000003E-2</v>
      </c>
      <c r="P130" s="178">
        <f>O130*H130</f>
        <v>18.432400000000001</v>
      </c>
      <c r="Q130" s="178">
        <v>0</v>
      </c>
      <c r="R130" s="178">
        <f>Q130*H130</f>
        <v>0</v>
      </c>
      <c r="S130" s="178">
        <v>0</v>
      </c>
      <c r="T130" s="179">
        <f>S130*H130</f>
        <v>0</v>
      </c>
      <c r="AR130" s="22" t="s">
        <v>140</v>
      </c>
      <c r="AT130" s="22" t="s">
        <v>135</v>
      </c>
      <c r="AU130" s="22" t="s">
        <v>81</v>
      </c>
      <c r="AY130" s="22" t="s">
        <v>133</v>
      </c>
      <c r="BE130" s="180">
        <f>IF(N130="základní",J130,0)</f>
        <v>4894.12</v>
      </c>
      <c r="BF130" s="180">
        <f>IF(N130="snížená",J130,0)</f>
        <v>0</v>
      </c>
      <c r="BG130" s="180">
        <f>IF(N130="zákl. přenesená",J130,0)</f>
        <v>0</v>
      </c>
      <c r="BH130" s="180">
        <f>IF(N130="sníž. přenesená",J130,0)</f>
        <v>0</v>
      </c>
      <c r="BI130" s="180">
        <f>IF(N130="nulová",J130,0)</f>
        <v>0</v>
      </c>
      <c r="BJ130" s="22" t="s">
        <v>22</v>
      </c>
      <c r="BK130" s="180">
        <f>ROUND(I130*H130,2)</f>
        <v>4894.12</v>
      </c>
      <c r="BL130" s="22" t="s">
        <v>140</v>
      </c>
      <c r="BM130" s="22" t="s">
        <v>240</v>
      </c>
    </row>
    <row r="131" spans="2:65" s="1" customFormat="1" ht="121.5">
      <c r="B131" s="36"/>
      <c r="C131" s="58"/>
      <c r="D131" s="196" t="s">
        <v>142</v>
      </c>
      <c r="E131" s="58"/>
      <c r="F131" s="208" t="s">
        <v>241</v>
      </c>
      <c r="G131" s="58"/>
      <c r="H131" s="58"/>
      <c r="I131" s="58"/>
      <c r="J131" s="58"/>
      <c r="K131" s="58"/>
      <c r="L131" s="56"/>
      <c r="M131" s="183"/>
      <c r="N131" s="37"/>
      <c r="O131" s="37"/>
      <c r="P131" s="37"/>
      <c r="Q131" s="37"/>
      <c r="R131" s="37"/>
      <c r="S131" s="37"/>
      <c r="T131" s="73"/>
      <c r="AT131" s="22" t="s">
        <v>142</v>
      </c>
      <c r="AU131" s="22" t="s">
        <v>81</v>
      </c>
    </row>
    <row r="132" spans="2:65" s="1" customFormat="1" ht="22.5" customHeight="1">
      <c r="B132" s="36"/>
      <c r="C132" s="209" t="s">
        <v>242</v>
      </c>
      <c r="D132" s="209" t="s">
        <v>232</v>
      </c>
      <c r="E132" s="210" t="s">
        <v>243</v>
      </c>
      <c r="F132" s="211" t="s">
        <v>244</v>
      </c>
      <c r="G132" s="212" t="s">
        <v>245</v>
      </c>
      <c r="H132" s="213">
        <v>4.7670000000000003</v>
      </c>
      <c r="I132" s="214">
        <v>102</v>
      </c>
      <c r="J132" s="214">
        <f>ROUND(I132*H132,2)</f>
        <v>486.23</v>
      </c>
      <c r="K132" s="211" t="s">
        <v>139</v>
      </c>
      <c r="L132" s="215"/>
      <c r="M132" s="216" t="s">
        <v>20</v>
      </c>
      <c r="N132" s="217" t="s">
        <v>43</v>
      </c>
      <c r="O132" s="178">
        <v>0</v>
      </c>
      <c r="P132" s="178">
        <f>O132*H132</f>
        <v>0</v>
      </c>
      <c r="Q132" s="178">
        <v>1E-3</v>
      </c>
      <c r="R132" s="178">
        <f>Q132*H132</f>
        <v>4.7670000000000004E-3</v>
      </c>
      <c r="S132" s="178">
        <v>0</v>
      </c>
      <c r="T132" s="179">
        <f>S132*H132</f>
        <v>0</v>
      </c>
      <c r="AR132" s="22" t="s">
        <v>182</v>
      </c>
      <c r="AT132" s="22" t="s">
        <v>232</v>
      </c>
      <c r="AU132" s="22" t="s">
        <v>81</v>
      </c>
      <c r="AY132" s="22" t="s">
        <v>133</v>
      </c>
      <c r="BE132" s="180">
        <f>IF(N132="základní",J132,0)</f>
        <v>486.23</v>
      </c>
      <c r="BF132" s="180">
        <f>IF(N132="snížená",J132,0)</f>
        <v>0</v>
      </c>
      <c r="BG132" s="180">
        <f>IF(N132="zákl. přenesená",J132,0)</f>
        <v>0</v>
      </c>
      <c r="BH132" s="180">
        <f>IF(N132="sníž. přenesená",J132,0)</f>
        <v>0</v>
      </c>
      <c r="BI132" s="180">
        <f>IF(N132="nulová",J132,0)</f>
        <v>0</v>
      </c>
      <c r="BJ132" s="22" t="s">
        <v>22</v>
      </c>
      <c r="BK132" s="180">
        <f>ROUND(I132*H132,2)</f>
        <v>486.23</v>
      </c>
      <c r="BL132" s="22" t="s">
        <v>140</v>
      </c>
      <c r="BM132" s="22" t="s">
        <v>246</v>
      </c>
    </row>
    <row r="133" spans="2:65" s="11" customFormat="1">
      <c r="B133" s="184"/>
      <c r="C133" s="185"/>
      <c r="D133" s="196" t="s">
        <v>144</v>
      </c>
      <c r="E133" s="205" t="s">
        <v>20</v>
      </c>
      <c r="F133" s="206" t="s">
        <v>247</v>
      </c>
      <c r="G133" s="185"/>
      <c r="H133" s="207">
        <v>4.7670000000000003</v>
      </c>
      <c r="I133" s="185"/>
      <c r="J133" s="185"/>
      <c r="K133" s="185"/>
      <c r="L133" s="189"/>
      <c r="M133" s="190"/>
      <c r="N133" s="191"/>
      <c r="O133" s="191"/>
      <c r="P133" s="191"/>
      <c r="Q133" s="191"/>
      <c r="R133" s="191"/>
      <c r="S133" s="191"/>
      <c r="T133" s="192"/>
      <c r="AT133" s="193" t="s">
        <v>144</v>
      </c>
      <c r="AU133" s="193" t="s">
        <v>81</v>
      </c>
      <c r="AV133" s="11" t="s">
        <v>81</v>
      </c>
      <c r="AW133" s="11" t="s">
        <v>146</v>
      </c>
      <c r="AX133" s="11" t="s">
        <v>22</v>
      </c>
      <c r="AY133" s="193" t="s">
        <v>133</v>
      </c>
    </row>
    <row r="134" spans="2:65" s="1" customFormat="1" ht="31.5" customHeight="1">
      <c r="B134" s="36"/>
      <c r="C134" s="170" t="s">
        <v>9</v>
      </c>
      <c r="D134" s="170" t="s">
        <v>135</v>
      </c>
      <c r="E134" s="171" t="s">
        <v>248</v>
      </c>
      <c r="F134" s="172" t="s">
        <v>249</v>
      </c>
      <c r="G134" s="173" t="s">
        <v>168</v>
      </c>
      <c r="H134" s="174">
        <v>317.8</v>
      </c>
      <c r="I134" s="175">
        <v>37.9</v>
      </c>
      <c r="J134" s="175">
        <f>ROUND(I134*H134,2)</f>
        <v>12044.62</v>
      </c>
      <c r="K134" s="172" t="s">
        <v>139</v>
      </c>
      <c r="L134" s="56"/>
      <c r="M134" s="176" t="s">
        <v>20</v>
      </c>
      <c r="N134" s="177" t="s">
        <v>43</v>
      </c>
      <c r="O134" s="178">
        <v>0.17699999999999999</v>
      </c>
      <c r="P134" s="178">
        <f>O134*H134</f>
        <v>56.250599999999999</v>
      </c>
      <c r="Q134" s="178">
        <v>0</v>
      </c>
      <c r="R134" s="178">
        <f>Q134*H134</f>
        <v>0</v>
      </c>
      <c r="S134" s="178">
        <v>0</v>
      </c>
      <c r="T134" s="179">
        <f>S134*H134</f>
        <v>0</v>
      </c>
      <c r="AR134" s="22" t="s">
        <v>140</v>
      </c>
      <c r="AT134" s="22" t="s">
        <v>135</v>
      </c>
      <c r="AU134" s="22" t="s">
        <v>81</v>
      </c>
      <c r="AY134" s="22" t="s">
        <v>133</v>
      </c>
      <c r="BE134" s="180">
        <f>IF(N134="základní",J134,0)</f>
        <v>12044.62</v>
      </c>
      <c r="BF134" s="180">
        <f>IF(N134="snížená",J134,0)</f>
        <v>0</v>
      </c>
      <c r="BG134" s="180">
        <f>IF(N134="zákl. přenesená",J134,0)</f>
        <v>0</v>
      </c>
      <c r="BH134" s="180">
        <f>IF(N134="sníž. přenesená",J134,0)</f>
        <v>0</v>
      </c>
      <c r="BI134" s="180">
        <f>IF(N134="nulová",J134,0)</f>
        <v>0</v>
      </c>
      <c r="BJ134" s="22" t="s">
        <v>22</v>
      </c>
      <c r="BK134" s="180">
        <f>ROUND(I134*H134,2)</f>
        <v>12044.62</v>
      </c>
      <c r="BL134" s="22" t="s">
        <v>140</v>
      </c>
      <c r="BM134" s="22" t="s">
        <v>250</v>
      </c>
    </row>
    <row r="135" spans="2:65" s="1" customFormat="1" ht="121.5">
      <c r="B135" s="36"/>
      <c r="C135" s="58"/>
      <c r="D135" s="181" t="s">
        <v>142</v>
      </c>
      <c r="E135" s="58"/>
      <c r="F135" s="182" t="s">
        <v>251</v>
      </c>
      <c r="G135" s="58"/>
      <c r="H135" s="58"/>
      <c r="I135" s="58"/>
      <c r="J135" s="58"/>
      <c r="K135" s="58"/>
      <c r="L135" s="56"/>
      <c r="M135" s="183"/>
      <c r="N135" s="37"/>
      <c r="O135" s="37"/>
      <c r="P135" s="37"/>
      <c r="Q135" s="37"/>
      <c r="R135" s="37"/>
      <c r="S135" s="37"/>
      <c r="T135" s="73"/>
      <c r="AT135" s="22" t="s">
        <v>142</v>
      </c>
      <c r="AU135" s="22" t="s">
        <v>81</v>
      </c>
    </row>
    <row r="136" spans="2:65" s="11" customFormat="1">
      <c r="B136" s="184"/>
      <c r="C136" s="185"/>
      <c r="D136" s="196" t="s">
        <v>144</v>
      </c>
      <c r="E136" s="205" t="s">
        <v>20</v>
      </c>
      <c r="F136" s="206" t="s">
        <v>252</v>
      </c>
      <c r="G136" s="185"/>
      <c r="H136" s="207">
        <v>317.8</v>
      </c>
      <c r="I136" s="185"/>
      <c r="J136" s="185"/>
      <c r="K136" s="185"/>
      <c r="L136" s="189"/>
      <c r="M136" s="190"/>
      <c r="N136" s="191"/>
      <c r="O136" s="191"/>
      <c r="P136" s="191"/>
      <c r="Q136" s="191"/>
      <c r="R136" s="191"/>
      <c r="S136" s="191"/>
      <c r="T136" s="192"/>
      <c r="AT136" s="193" t="s">
        <v>144</v>
      </c>
      <c r="AU136" s="193" t="s">
        <v>81</v>
      </c>
      <c r="AV136" s="11" t="s">
        <v>81</v>
      </c>
      <c r="AW136" s="11" t="s">
        <v>146</v>
      </c>
      <c r="AX136" s="11" t="s">
        <v>22</v>
      </c>
      <c r="AY136" s="193" t="s">
        <v>133</v>
      </c>
    </row>
    <row r="137" spans="2:65" s="1" customFormat="1" ht="31.5" customHeight="1">
      <c r="B137" s="36"/>
      <c r="C137" s="170" t="s">
        <v>253</v>
      </c>
      <c r="D137" s="170" t="s">
        <v>135</v>
      </c>
      <c r="E137" s="171" t="s">
        <v>254</v>
      </c>
      <c r="F137" s="172" t="s">
        <v>255</v>
      </c>
      <c r="G137" s="173" t="s">
        <v>168</v>
      </c>
      <c r="H137" s="174">
        <v>550</v>
      </c>
      <c r="I137" s="175">
        <v>18.8</v>
      </c>
      <c r="J137" s="175">
        <f>ROUND(I137*H137,2)</f>
        <v>10340</v>
      </c>
      <c r="K137" s="172" t="s">
        <v>139</v>
      </c>
      <c r="L137" s="56"/>
      <c r="M137" s="176" t="s">
        <v>20</v>
      </c>
      <c r="N137" s="177" t="s">
        <v>43</v>
      </c>
      <c r="O137" s="178">
        <v>0.05</v>
      </c>
      <c r="P137" s="178">
        <f>O137*H137</f>
        <v>27.5</v>
      </c>
      <c r="Q137" s="178">
        <v>0</v>
      </c>
      <c r="R137" s="178">
        <f>Q137*H137</f>
        <v>0</v>
      </c>
      <c r="S137" s="178">
        <v>0</v>
      </c>
      <c r="T137" s="179">
        <f>S137*H137</f>
        <v>0</v>
      </c>
      <c r="AR137" s="22" t="s">
        <v>140</v>
      </c>
      <c r="AT137" s="22" t="s">
        <v>135</v>
      </c>
      <c r="AU137" s="22" t="s">
        <v>81</v>
      </c>
      <c r="AY137" s="22" t="s">
        <v>133</v>
      </c>
      <c r="BE137" s="180">
        <f>IF(N137="základní",J137,0)</f>
        <v>10340</v>
      </c>
      <c r="BF137" s="180">
        <f>IF(N137="snížená",J137,0)</f>
        <v>0</v>
      </c>
      <c r="BG137" s="180">
        <f>IF(N137="zákl. přenesená",J137,0)</f>
        <v>0</v>
      </c>
      <c r="BH137" s="180">
        <f>IF(N137="sníž. přenesená",J137,0)</f>
        <v>0</v>
      </c>
      <c r="BI137" s="180">
        <f>IF(N137="nulová",J137,0)</f>
        <v>0</v>
      </c>
      <c r="BJ137" s="22" t="s">
        <v>22</v>
      </c>
      <c r="BK137" s="180">
        <f>ROUND(I137*H137,2)</f>
        <v>10340</v>
      </c>
      <c r="BL137" s="22" t="s">
        <v>140</v>
      </c>
      <c r="BM137" s="22" t="s">
        <v>256</v>
      </c>
    </row>
    <row r="138" spans="2:65" s="1" customFormat="1" ht="121.5">
      <c r="B138" s="36"/>
      <c r="C138" s="58"/>
      <c r="D138" s="181" t="s">
        <v>142</v>
      </c>
      <c r="E138" s="58"/>
      <c r="F138" s="182" t="s">
        <v>251</v>
      </c>
      <c r="G138" s="58"/>
      <c r="H138" s="58"/>
      <c r="I138" s="58"/>
      <c r="J138" s="58"/>
      <c r="K138" s="58"/>
      <c r="L138" s="56"/>
      <c r="M138" s="183"/>
      <c r="N138" s="37"/>
      <c r="O138" s="37"/>
      <c r="P138" s="37"/>
      <c r="Q138" s="37"/>
      <c r="R138" s="37"/>
      <c r="S138" s="37"/>
      <c r="T138" s="73"/>
      <c r="AT138" s="22" t="s">
        <v>142</v>
      </c>
      <c r="AU138" s="22" t="s">
        <v>81</v>
      </c>
    </row>
    <row r="139" spans="2:65" s="11" customFormat="1">
      <c r="B139" s="184"/>
      <c r="C139" s="185"/>
      <c r="D139" s="181" t="s">
        <v>144</v>
      </c>
      <c r="E139" s="186" t="s">
        <v>20</v>
      </c>
      <c r="F139" s="187" t="s">
        <v>257</v>
      </c>
      <c r="G139" s="185"/>
      <c r="H139" s="188">
        <v>550</v>
      </c>
      <c r="I139" s="185"/>
      <c r="J139" s="185"/>
      <c r="K139" s="185"/>
      <c r="L139" s="189"/>
      <c r="M139" s="190"/>
      <c r="N139" s="191"/>
      <c r="O139" s="191"/>
      <c r="P139" s="191"/>
      <c r="Q139" s="191"/>
      <c r="R139" s="191"/>
      <c r="S139" s="191"/>
      <c r="T139" s="192"/>
      <c r="AT139" s="193" t="s">
        <v>144</v>
      </c>
      <c r="AU139" s="193" t="s">
        <v>81</v>
      </c>
      <c r="AV139" s="11" t="s">
        <v>81</v>
      </c>
      <c r="AW139" s="11" t="s">
        <v>146</v>
      </c>
      <c r="AX139" s="11" t="s">
        <v>22</v>
      </c>
      <c r="AY139" s="193" t="s">
        <v>133</v>
      </c>
    </row>
    <row r="140" spans="2:65" s="10" customFormat="1" ht="29.85" customHeight="1">
      <c r="B140" s="154"/>
      <c r="C140" s="155"/>
      <c r="D140" s="167" t="s">
        <v>71</v>
      </c>
      <c r="E140" s="168" t="s">
        <v>140</v>
      </c>
      <c r="F140" s="168" t="s">
        <v>258</v>
      </c>
      <c r="G140" s="155"/>
      <c r="H140" s="155"/>
      <c r="I140" s="155"/>
      <c r="J140" s="169">
        <f>BK140</f>
        <v>84032.639999999999</v>
      </c>
      <c r="K140" s="155"/>
      <c r="L140" s="159"/>
      <c r="M140" s="160"/>
      <c r="N140" s="161"/>
      <c r="O140" s="161"/>
      <c r="P140" s="162">
        <f>SUM(P141:P151)</f>
        <v>157.8237</v>
      </c>
      <c r="Q140" s="161"/>
      <c r="R140" s="162">
        <f>SUM(R141:R151)</f>
        <v>166.75239260000001</v>
      </c>
      <c r="S140" s="161"/>
      <c r="T140" s="163">
        <f>SUM(T141:T151)</f>
        <v>0</v>
      </c>
      <c r="AR140" s="164" t="s">
        <v>22</v>
      </c>
      <c r="AT140" s="165" t="s">
        <v>71</v>
      </c>
      <c r="AU140" s="165" t="s">
        <v>22</v>
      </c>
      <c r="AY140" s="164" t="s">
        <v>133</v>
      </c>
      <c r="BK140" s="166">
        <f>SUM(BK141:BK151)</f>
        <v>84032.639999999999</v>
      </c>
    </row>
    <row r="141" spans="2:65" s="1" customFormat="1" ht="31.5" customHeight="1">
      <c r="B141" s="36"/>
      <c r="C141" s="170" t="s">
        <v>259</v>
      </c>
      <c r="D141" s="170" t="s">
        <v>135</v>
      </c>
      <c r="E141" s="171" t="s">
        <v>260</v>
      </c>
      <c r="F141" s="172" t="s">
        <v>261</v>
      </c>
      <c r="G141" s="173" t="s">
        <v>138</v>
      </c>
      <c r="H141" s="174">
        <v>85.58</v>
      </c>
      <c r="I141" s="175">
        <v>878</v>
      </c>
      <c r="J141" s="175">
        <f>ROUND(I141*H141,2)</f>
        <v>75139.240000000005</v>
      </c>
      <c r="K141" s="172" t="s">
        <v>139</v>
      </c>
      <c r="L141" s="56"/>
      <c r="M141" s="176" t="s">
        <v>20</v>
      </c>
      <c r="N141" s="177" t="s">
        <v>43</v>
      </c>
      <c r="O141" s="178">
        <v>1.6950000000000001</v>
      </c>
      <c r="P141" s="178">
        <f>O141*H141</f>
        <v>145.0581</v>
      </c>
      <c r="Q141" s="178">
        <v>1.8907700000000001</v>
      </c>
      <c r="R141" s="178">
        <f>Q141*H141</f>
        <v>161.81209659999999</v>
      </c>
      <c r="S141" s="178">
        <v>0</v>
      </c>
      <c r="T141" s="179">
        <f>S141*H141</f>
        <v>0</v>
      </c>
      <c r="AR141" s="22" t="s">
        <v>140</v>
      </c>
      <c r="AT141" s="22" t="s">
        <v>135</v>
      </c>
      <c r="AU141" s="22" t="s">
        <v>81</v>
      </c>
      <c r="AY141" s="22" t="s">
        <v>133</v>
      </c>
      <c r="BE141" s="180">
        <f>IF(N141="základní",J141,0)</f>
        <v>75139.240000000005</v>
      </c>
      <c r="BF141" s="180">
        <f>IF(N141="snížená",J141,0)</f>
        <v>0</v>
      </c>
      <c r="BG141" s="180">
        <f>IF(N141="zákl. přenesená",J141,0)</f>
        <v>0</v>
      </c>
      <c r="BH141" s="180">
        <f>IF(N141="sníž. přenesená",J141,0)</f>
        <v>0</v>
      </c>
      <c r="BI141" s="180">
        <f>IF(N141="nulová",J141,0)</f>
        <v>0</v>
      </c>
      <c r="BJ141" s="22" t="s">
        <v>22</v>
      </c>
      <c r="BK141" s="180">
        <f>ROUND(I141*H141,2)</f>
        <v>75139.240000000005</v>
      </c>
      <c r="BL141" s="22" t="s">
        <v>140</v>
      </c>
      <c r="BM141" s="22" t="s">
        <v>262</v>
      </c>
    </row>
    <row r="142" spans="2:65" s="1" customFormat="1" ht="54">
      <c r="B142" s="36"/>
      <c r="C142" s="58"/>
      <c r="D142" s="181" t="s">
        <v>142</v>
      </c>
      <c r="E142" s="58"/>
      <c r="F142" s="182" t="s">
        <v>263</v>
      </c>
      <c r="G142" s="58"/>
      <c r="H142" s="58"/>
      <c r="I142" s="58"/>
      <c r="J142" s="58"/>
      <c r="K142" s="58"/>
      <c r="L142" s="56"/>
      <c r="M142" s="183"/>
      <c r="N142" s="37"/>
      <c r="O142" s="37"/>
      <c r="P142" s="37"/>
      <c r="Q142" s="37"/>
      <c r="R142" s="37"/>
      <c r="S142" s="37"/>
      <c r="T142" s="73"/>
      <c r="AT142" s="22" t="s">
        <v>142</v>
      </c>
      <c r="AU142" s="22" t="s">
        <v>81</v>
      </c>
    </row>
    <row r="143" spans="2:65" s="11" customFormat="1">
      <c r="B143" s="184"/>
      <c r="C143" s="185"/>
      <c r="D143" s="196" t="s">
        <v>144</v>
      </c>
      <c r="E143" s="205" t="s">
        <v>20</v>
      </c>
      <c r="F143" s="206" t="s">
        <v>264</v>
      </c>
      <c r="G143" s="185"/>
      <c r="H143" s="207">
        <v>85.58</v>
      </c>
      <c r="I143" s="185"/>
      <c r="J143" s="185"/>
      <c r="K143" s="185"/>
      <c r="L143" s="189"/>
      <c r="M143" s="190"/>
      <c r="N143" s="191"/>
      <c r="O143" s="191"/>
      <c r="P143" s="191"/>
      <c r="Q143" s="191"/>
      <c r="R143" s="191"/>
      <c r="S143" s="191"/>
      <c r="T143" s="192"/>
      <c r="AT143" s="193" t="s">
        <v>144</v>
      </c>
      <c r="AU143" s="193" t="s">
        <v>81</v>
      </c>
      <c r="AV143" s="11" t="s">
        <v>81</v>
      </c>
      <c r="AW143" s="11" t="s">
        <v>146</v>
      </c>
      <c r="AX143" s="11" t="s">
        <v>22</v>
      </c>
      <c r="AY143" s="193" t="s">
        <v>133</v>
      </c>
    </row>
    <row r="144" spans="2:65" s="1" customFormat="1" ht="31.5" customHeight="1">
      <c r="B144" s="36"/>
      <c r="C144" s="170" t="s">
        <v>265</v>
      </c>
      <c r="D144" s="170" t="s">
        <v>135</v>
      </c>
      <c r="E144" s="171" t="s">
        <v>266</v>
      </c>
      <c r="F144" s="172" t="s">
        <v>267</v>
      </c>
      <c r="G144" s="173" t="s">
        <v>138</v>
      </c>
      <c r="H144" s="174">
        <v>0.8</v>
      </c>
      <c r="I144" s="175">
        <v>778</v>
      </c>
      <c r="J144" s="175">
        <f>ROUND(I144*H144,2)</f>
        <v>622.4</v>
      </c>
      <c r="K144" s="172" t="s">
        <v>139</v>
      </c>
      <c r="L144" s="56"/>
      <c r="M144" s="176" t="s">
        <v>20</v>
      </c>
      <c r="N144" s="177" t="s">
        <v>43</v>
      </c>
      <c r="O144" s="178">
        <v>1.3169999999999999</v>
      </c>
      <c r="P144" s="178">
        <f>O144*H144</f>
        <v>1.0536000000000001</v>
      </c>
      <c r="Q144" s="178">
        <v>1.8907700000000001</v>
      </c>
      <c r="R144" s="178">
        <f>Q144*H144</f>
        <v>1.5126160000000002</v>
      </c>
      <c r="S144" s="178">
        <v>0</v>
      </c>
      <c r="T144" s="179">
        <f>S144*H144</f>
        <v>0</v>
      </c>
      <c r="AR144" s="22" t="s">
        <v>140</v>
      </c>
      <c r="AT144" s="22" t="s">
        <v>135</v>
      </c>
      <c r="AU144" s="22" t="s">
        <v>81</v>
      </c>
      <c r="AY144" s="22" t="s">
        <v>133</v>
      </c>
      <c r="BE144" s="180">
        <f>IF(N144="základní",J144,0)</f>
        <v>622.4</v>
      </c>
      <c r="BF144" s="180">
        <f>IF(N144="snížená",J144,0)</f>
        <v>0</v>
      </c>
      <c r="BG144" s="180">
        <f>IF(N144="zákl. přenesená",J144,0)</f>
        <v>0</v>
      </c>
      <c r="BH144" s="180">
        <f>IF(N144="sníž. přenesená",J144,0)</f>
        <v>0</v>
      </c>
      <c r="BI144" s="180">
        <f>IF(N144="nulová",J144,0)</f>
        <v>0</v>
      </c>
      <c r="BJ144" s="22" t="s">
        <v>22</v>
      </c>
      <c r="BK144" s="180">
        <f>ROUND(I144*H144,2)</f>
        <v>622.4</v>
      </c>
      <c r="BL144" s="22" t="s">
        <v>140</v>
      </c>
      <c r="BM144" s="22" t="s">
        <v>268</v>
      </c>
    </row>
    <row r="145" spans="2:65" s="1" customFormat="1" ht="54">
      <c r="B145" s="36"/>
      <c r="C145" s="58"/>
      <c r="D145" s="181" t="s">
        <v>142</v>
      </c>
      <c r="E145" s="58"/>
      <c r="F145" s="182" t="s">
        <v>263</v>
      </c>
      <c r="G145" s="58"/>
      <c r="H145" s="58"/>
      <c r="I145" s="58"/>
      <c r="J145" s="58"/>
      <c r="K145" s="58"/>
      <c r="L145" s="56"/>
      <c r="M145" s="183"/>
      <c r="N145" s="37"/>
      <c r="O145" s="37"/>
      <c r="P145" s="37"/>
      <c r="Q145" s="37"/>
      <c r="R145" s="37"/>
      <c r="S145" s="37"/>
      <c r="T145" s="73"/>
      <c r="AT145" s="22" t="s">
        <v>142</v>
      </c>
      <c r="AU145" s="22" t="s">
        <v>81</v>
      </c>
    </row>
    <row r="146" spans="2:65" s="11" customFormat="1">
      <c r="B146" s="184"/>
      <c r="C146" s="185"/>
      <c r="D146" s="196" t="s">
        <v>144</v>
      </c>
      <c r="E146" s="205" t="s">
        <v>20</v>
      </c>
      <c r="F146" s="206" t="s">
        <v>269</v>
      </c>
      <c r="G146" s="185"/>
      <c r="H146" s="207">
        <v>0.8</v>
      </c>
      <c r="I146" s="185"/>
      <c r="J146" s="185"/>
      <c r="K146" s="185"/>
      <c r="L146" s="189"/>
      <c r="M146" s="190"/>
      <c r="N146" s="191"/>
      <c r="O146" s="191"/>
      <c r="P146" s="191"/>
      <c r="Q146" s="191"/>
      <c r="R146" s="191"/>
      <c r="S146" s="191"/>
      <c r="T146" s="192"/>
      <c r="AT146" s="193" t="s">
        <v>144</v>
      </c>
      <c r="AU146" s="193" t="s">
        <v>81</v>
      </c>
      <c r="AV146" s="11" t="s">
        <v>81</v>
      </c>
      <c r="AW146" s="11" t="s">
        <v>146</v>
      </c>
      <c r="AX146" s="11" t="s">
        <v>22</v>
      </c>
      <c r="AY146" s="193" t="s">
        <v>133</v>
      </c>
    </row>
    <row r="147" spans="2:65" s="1" customFormat="1" ht="31.5" customHeight="1">
      <c r="B147" s="36"/>
      <c r="C147" s="170" t="s">
        <v>270</v>
      </c>
      <c r="D147" s="170" t="s">
        <v>135</v>
      </c>
      <c r="E147" s="171" t="s">
        <v>271</v>
      </c>
      <c r="F147" s="172" t="s">
        <v>272</v>
      </c>
      <c r="G147" s="173" t="s">
        <v>138</v>
      </c>
      <c r="H147" s="174">
        <v>1.5</v>
      </c>
      <c r="I147" s="175">
        <v>2570</v>
      </c>
      <c r="J147" s="175">
        <f>ROUND(I147*H147,2)</f>
        <v>3855</v>
      </c>
      <c r="K147" s="172" t="s">
        <v>139</v>
      </c>
      <c r="L147" s="56"/>
      <c r="M147" s="176" t="s">
        <v>20</v>
      </c>
      <c r="N147" s="177" t="s">
        <v>43</v>
      </c>
      <c r="O147" s="178">
        <v>1.208</v>
      </c>
      <c r="P147" s="178">
        <f>O147*H147</f>
        <v>1.8119999999999998</v>
      </c>
      <c r="Q147" s="178">
        <v>2.234</v>
      </c>
      <c r="R147" s="178">
        <f>Q147*H147</f>
        <v>3.351</v>
      </c>
      <c r="S147" s="178">
        <v>0</v>
      </c>
      <c r="T147" s="179">
        <f>S147*H147</f>
        <v>0</v>
      </c>
      <c r="AR147" s="22" t="s">
        <v>140</v>
      </c>
      <c r="AT147" s="22" t="s">
        <v>135</v>
      </c>
      <c r="AU147" s="22" t="s">
        <v>81</v>
      </c>
      <c r="AY147" s="22" t="s">
        <v>133</v>
      </c>
      <c r="BE147" s="180">
        <f>IF(N147="základní",J147,0)</f>
        <v>3855</v>
      </c>
      <c r="BF147" s="180">
        <f>IF(N147="snížená",J147,0)</f>
        <v>0</v>
      </c>
      <c r="BG147" s="180">
        <f>IF(N147="zákl. přenesená",J147,0)</f>
        <v>0</v>
      </c>
      <c r="BH147" s="180">
        <f>IF(N147="sníž. přenesená",J147,0)</f>
        <v>0</v>
      </c>
      <c r="BI147" s="180">
        <f>IF(N147="nulová",J147,0)</f>
        <v>0</v>
      </c>
      <c r="BJ147" s="22" t="s">
        <v>22</v>
      </c>
      <c r="BK147" s="180">
        <f>ROUND(I147*H147,2)</f>
        <v>3855</v>
      </c>
      <c r="BL147" s="22" t="s">
        <v>140</v>
      </c>
      <c r="BM147" s="22" t="s">
        <v>273</v>
      </c>
    </row>
    <row r="148" spans="2:65" s="1" customFormat="1" ht="40.5">
      <c r="B148" s="36"/>
      <c r="C148" s="58"/>
      <c r="D148" s="181" t="s">
        <v>142</v>
      </c>
      <c r="E148" s="58"/>
      <c r="F148" s="182" t="s">
        <v>274</v>
      </c>
      <c r="G148" s="58"/>
      <c r="H148" s="58"/>
      <c r="I148" s="58"/>
      <c r="J148" s="58"/>
      <c r="K148" s="58"/>
      <c r="L148" s="56"/>
      <c r="M148" s="183"/>
      <c r="N148" s="37"/>
      <c r="O148" s="37"/>
      <c r="P148" s="37"/>
      <c r="Q148" s="37"/>
      <c r="R148" s="37"/>
      <c r="S148" s="37"/>
      <c r="T148" s="73"/>
      <c r="AT148" s="22" t="s">
        <v>142</v>
      </c>
      <c r="AU148" s="22" t="s">
        <v>81</v>
      </c>
    </row>
    <row r="149" spans="2:65" s="11" customFormat="1">
      <c r="B149" s="184"/>
      <c r="C149" s="185"/>
      <c r="D149" s="196" t="s">
        <v>144</v>
      </c>
      <c r="E149" s="205" t="s">
        <v>20</v>
      </c>
      <c r="F149" s="206" t="s">
        <v>275</v>
      </c>
      <c r="G149" s="185"/>
      <c r="H149" s="207">
        <v>1.5</v>
      </c>
      <c r="I149" s="185"/>
      <c r="J149" s="185"/>
      <c r="K149" s="185"/>
      <c r="L149" s="189"/>
      <c r="M149" s="190"/>
      <c r="N149" s="191"/>
      <c r="O149" s="191"/>
      <c r="P149" s="191"/>
      <c r="Q149" s="191"/>
      <c r="R149" s="191"/>
      <c r="S149" s="191"/>
      <c r="T149" s="192"/>
      <c r="AT149" s="193" t="s">
        <v>144</v>
      </c>
      <c r="AU149" s="193" t="s">
        <v>81</v>
      </c>
      <c r="AV149" s="11" t="s">
        <v>81</v>
      </c>
      <c r="AW149" s="11" t="s">
        <v>146</v>
      </c>
      <c r="AX149" s="11" t="s">
        <v>22</v>
      </c>
      <c r="AY149" s="193" t="s">
        <v>133</v>
      </c>
    </row>
    <row r="150" spans="2:65" s="1" customFormat="1" ht="22.5" customHeight="1">
      <c r="B150" s="36"/>
      <c r="C150" s="170" t="s">
        <v>276</v>
      </c>
      <c r="D150" s="170" t="s">
        <v>135</v>
      </c>
      <c r="E150" s="171" t="s">
        <v>277</v>
      </c>
      <c r="F150" s="172" t="s">
        <v>278</v>
      </c>
      <c r="G150" s="173" t="s">
        <v>168</v>
      </c>
      <c r="H150" s="174">
        <v>12</v>
      </c>
      <c r="I150" s="175">
        <v>368</v>
      </c>
      <c r="J150" s="175">
        <f>ROUND(I150*H150,2)</f>
        <v>4416</v>
      </c>
      <c r="K150" s="172" t="s">
        <v>139</v>
      </c>
      <c r="L150" s="56"/>
      <c r="M150" s="176" t="s">
        <v>20</v>
      </c>
      <c r="N150" s="177" t="s">
        <v>43</v>
      </c>
      <c r="O150" s="178">
        <v>0.82499999999999996</v>
      </c>
      <c r="P150" s="178">
        <f>O150*H150</f>
        <v>9.8999999999999986</v>
      </c>
      <c r="Q150" s="178">
        <v>6.3899999999999998E-3</v>
      </c>
      <c r="R150" s="178">
        <f>Q150*H150</f>
        <v>7.6679999999999998E-2</v>
      </c>
      <c r="S150" s="178">
        <v>0</v>
      </c>
      <c r="T150" s="179">
        <f>S150*H150</f>
        <v>0</v>
      </c>
      <c r="AR150" s="22" t="s">
        <v>140</v>
      </c>
      <c r="AT150" s="22" t="s">
        <v>135</v>
      </c>
      <c r="AU150" s="22" t="s">
        <v>81</v>
      </c>
      <c r="AY150" s="22" t="s">
        <v>133</v>
      </c>
      <c r="BE150" s="180">
        <f>IF(N150="základní",J150,0)</f>
        <v>4416</v>
      </c>
      <c r="BF150" s="180">
        <f>IF(N150="snížená",J150,0)</f>
        <v>0</v>
      </c>
      <c r="BG150" s="180">
        <f>IF(N150="zákl. přenesená",J150,0)</f>
        <v>0</v>
      </c>
      <c r="BH150" s="180">
        <f>IF(N150="sníž. přenesená",J150,0)</f>
        <v>0</v>
      </c>
      <c r="BI150" s="180">
        <f>IF(N150="nulová",J150,0)</f>
        <v>0</v>
      </c>
      <c r="BJ150" s="22" t="s">
        <v>22</v>
      </c>
      <c r="BK150" s="180">
        <f>ROUND(I150*H150,2)</f>
        <v>4416</v>
      </c>
      <c r="BL150" s="22" t="s">
        <v>140</v>
      </c>
      <c r="BM150" s="22" t="s">
        <v>279</v>
      </c>
    </row>
    <row r="151" spans="2:65" s="11" customFormat="1">
      <c r="B151" s="184"/>
      <c r="C151" s="185"/>
      <c r="D151" s="181" t="s">
        <v>144</v>
      </c>
      <c r="E151" s="186" t="s">
        <v>20</v>
      </c>
      <c r="F151" s="187" t="s">
        <v>280</v>
      </c>
      <c r="G151" s="185"/>
      <c r="H151" s="188">
        <v>12</v>
      </c>
      <c r="I151" s="185"/>
      <c r="J151" s="185"/>
      <c r="K151" s="185"/>
      <c r="L151" s="189"/>
      <c r="M151" s="190"/>
      <c r="N151" s="191"/>
      <c r="O151" s="191"/>
      <c r="P151" s="191"/>
      <c r="Q151" s="191"/>
      <c r="R151" s="191"/>
      <c r="S151" s="191"/>
      <c r="T151" s="192"/>
      <c r="AT151" s="193" t="s">
        <v>144</v>
      </c>
      <c r="AU151" s="193" t="s">
        <v>81</v>
      </c>
      <c r="AV151" s="11" t="s">
        <v>81</v>
      </c>
      <c r="AW151" s="11" t="s">
        <v>146</v>
      </c>
      <c r="AX151" s="11" t="s">
        <v>22</v>
      </c>
      <c r="AY151" s="193" t="s">
        <v>133</v>
      </c>
    </row>
    <row r="152" spans="2:65" s="10" customFormat="1" ht="29.85" customHeight="1">
      <c r="B152" s="154"/>
      <c r="C152" s="155"/>
      <c r="D152" s="167" t="s">
        <v>71</v>
      </c>
      <c r="E152" s="168" t="s">
        <v>182</v>
      </c>
      <c r="F152" s="168" t="s">
        <v>281</v>
      </c>
      <c r="G152" s="155"/>
      <c r="H152" s="155"/>
      <c r="I152" s="155"/>
      <c r="J152" s="169">
        <f>BK152</f>
        <v>825590.21000000008</v>
      </c>
      <c r="K152" s="155"/>
      <c r="L152" s="159"/>
      <c r="M152" s="160"/>
      <c r="N152" s="161"/>
      <c r="O152" s="161"/>
      <c r="P152" s="162">
        <f>SUM(P153:P200)</f>
        <v>537.8365</v>
      </c>
      <c r="Q152" s="161"/>
      <c r="R152" s="162">
        <f>SUM(R153:R200)</f>
        <v>14.9733825</v>
      </c>
      <c r="S152" s="161"/>
      <c r="T152" s="163">
        <f>SUM(T153:T200)</f>
        <v>0</v>
      </c>
      <c r="AR152" s="164" t="s">
        <v>22</v>
      </c>
      <c r="AT152" s="165" t="s">
        <v>71</v>
      </c>
      <c r="AU152" s="165" t="s">
        <v>22</v>
      </c>
      <c r="AY152" s="164" t="s">
        <v>133</v>
      </c>
      <c r="BK152" s="166">
        <f>SUM(BK153:BK200)</f>
        <v>825590.21000000008</v>
      </c>
    </row>
    <row r="153" spans="2:65" s="1" customFormat="1" ht="22.5" customHeight="1">
      <c r="B153" s="36"/>
      <c r="C153" s="170" t="s">
        <v>282</v>
      </c>
      <c r="D153" s="170" t="s">
        <v>135</v>
      </c>
      <c r="E153" s="171" t="s">
        <v>283</v>
      </c>
      <c r="F153" s="172" t="s">
        <v>284</v>
      </c>
      <c r="G153" s="173" t="s">
        <v>162</v>
      </c>
      <c r="H153" s="174">
        <v>27</v>
      </c>
      <c r="I153" s="175">
        <v>246</v>
      </c>
      <c r="J153" s="175">
        <f>ROUND(I153*H153,2)</f>
        <v>6642</v>
      </c>
      <c r="K153" s="172" t="s">
        <v>20</v>
      </c>
      <c r="L153" s="56"/>
      <c r="M153" s="176" t="s">
        <v>20</v>
      </c>
      <c r="N153" s="177" t="s">
        <v>43</v>
      </c>
      <c r="O153" s="178">
        <v>0</v>
      </c>
      <c r="P153" s="178">
        <f>O153*H153</f>
        <v>0</v>
      </c>
      <c r="Q153" s="178">
        <v>2.0500000000000002E-3</v>
      </c>
      <c r="R153" s="178">
        <f>Q153*H153</f>
        <v>5.5350000000000003E-2</v>
      </c>
      <c r="S153" s="178">
        <v>0</v>
      </c>
      <c r="T153" s="179">
        <f>S153*H153</f>
        <v>0</v>
      </c>
      <c r="AR153" s="22" t="s">
        <v>140</v>
      </c>
      <c r="AT153" s="22" t="s">
        <v>135</v>
      </c>
      <c r="AU153" s="22" t="s">
        <v>81</v>
      </c>
      <c r="AY153" s="22" t="s">
        <v>133</v>
      </c>
      <c r="BE153" s="180">
        <f>IF(N153="základní",J153,0)</f>
        <v>6642</v>
      </c>
      <c r="BF153" s="180">
        <f>IF(N153="snížená",J153,0)</f>
        <v>0</v>
      </c>
      <c r="BG153" s="180">
        <f>IF(N153="zákl. přenesená",J153,0)</f>
        <v>0</v>
      </c>
      <c r="BH153" s="180">
        <f>IF(N153="sníž. přenesená",J153,0)</f>
        <v>0</v>
      </c>
      <c r="BI153" s="180">
        <f>IF(N153="nulová",J153,0)</f>
        <v>0</v>
      </c>
      <c r="BJ153" s="22" t="s">
        <v>22</v>
      </c>
      <c r="BK153" s="180">
        <f>ROUND(I153*H153,2)</f>
        <v>6642</v>
      </c>
      <c r="BL153" s="22" t="s">
        <v>140</v>
      </c>
      <c r="BM153" s="22" t="s">
        <v>285</v>
      </c>
    </row>
    <row r="154" spans="2:65" s="1" customFormat="1" ht="22.5" customHeight="1">
      <c r="B154" s="36"/>
      <c r="C154" s="209" t="s">
        <v>286</v>
      </c>
      <c r="D154" s="209" t="s">
        <v>232</v>
      </c>
      <c r="E154" s="210" t="s">
        <v>287</v>
      </c>
      <c r="F154" s="211" t="s">
        <v>288</v>
      </c>
      <c r="G154" s="212" t="s">
        <v>162</v>
      </c>
      <c r="H154" s="213">
        <v>27</v>
      </c>
      <c r="I154" s="214">
        <v>1840</v>
      </c>
      <c r="J154" s="214">
        <f>ROUND(I154*H154,2)</f>
        <v>49680</v>
      </c>
      <c r="K154" s="211" t="s">
        <v>139</v>
      </c>
      <c r="L154" s="215"/>
      <c r="M154" s="216" t="s">
        <v>20</v>
      </c>
      <c r="N154" s="217" t="s">
        <v>43</v>
      </c>
      <c r="O154" s="178">
        <v>0</v>
      </c>
      <c r="P154" s="178">
        <f>O154*H154</f>
        <v>0</v>
      </c>
      <c r="Q154" s="178">
        <v>1.6330000000000001E-2</v>
      </c>
      <c r="R154" s="178">
        <f>Q154*H154</f>
        <v>0.44091000000000002</v>
      </c>
      <c r="S154" s="178">
        <v>0</v>
      </c>
      <c r="T154" s="179">
        <f>S154*H154</f>
        <v>0</v>
      </c>
      <c r="AR154" s="22" t="s">
        <v>182</v>
      </c>
      <c r="AT154" s="22" t="s">
        <v>232</v>
      </c>
      <c r="AU154" s="22" t="s">
        <v>81</v>
      </c>
      <c r="AY154" s="22" t="s">
        <v>133</v>
      </c>
      <c r="BE154" s="180">
        <f>IF(N154="základní",J154,0)</f>
        <v>49680</v>
      </c>
      <c r="BF154" s="180">
        <f>IF(N154="snížená",J154,0)</f>
        <v>0</v>
      </c>
      <c r="BG154" s="180">
        <f>IF(N154="zákl. přenesená",J154,0)</f>
        <v>0</v>
      </c>
      <c r="BH154" s="180">
        <f>IF(N154="sníž. přenesená",J154,0)</f>
        <v>0</v>
      </c>
      <c r="BI154" s="180">
        <f>IF(N154="nulová",J154,0)</f>
        <v>0</v>
      </c>
      <c r="BJ154" s="22" t="s">
        <v>22</v>
      </c>
      <c r="BK154" s="180">
        <f>ROUND(I154*H154,2)</f>
        <v>49680</v>
      </c>
      <c r="BL154" s="22" t="s">
        <v>140</v>
      </c>
      <c r="BM154" s="22" t="s">
        <v>289</v>
      </c>
    </row>
    <row r="155" spans="2:65" s="1" customFormat="1" ht="22.5" customHeight="1">
      <c r="B155" s="36"/>
      <c r="C155" s="209" t="s">
        <v>290</v>
      </c>
      <c r="D155" s="209" t="s">
        <v>232</v>
      </c>
      <c r="E155" s="210" t="s">
        <v>291</v>
      </c>
      <c r="F155" s="211" t="s">
        <v>292</v>
      </c>
      <c r="G155" s="212" t="s">
        <v>293</v>
      </c>
      <c r="H155" s="213">
        <v>2</v>
      </c>
      <c r="I155" s="214">
        <v>1300</v>
      </c>
      <c r="J155" s="214">
        <f>ROUND(I155*H155,2)</f>
        <v>2600</v>
      </c>
      <c r="K155" s="211" t="s">
        <v>20</v>
      </c>
      <c r="L155" s="215"/>
      <c r="M155" s="216" t="s">
        <v>20</v>
      </c>
      <c r="N155" s="217" t="s">
        <v>43</v>
      </c>
      <c r="O155" s="178">
        <v>0</v>
      </c>
      <c r="P155" s="178">
        <f>O155*H155</f>
        <v>0</v>
      </c>
      <c r="Q155" s="178">
        <v>1E-3</v>
      </c>
      <c r="R155" s="178">
        <f>Q155*H155</f>
        <v>2E-3</v>
      </c>
      <c r="S155" s="178">
        <v>0</v>
      </c>
      <c r="T155" s="179">
        <f>S155*H155</f>
        <v>0</v>
      </c>
      <c r="AR155" s="22" t="s">
        <v>182</v>
      </c>
      <c r="AT155" s="22" t="s">
        <v>232</v>
      </c>
      <c r="AU155" s="22" t="s">
        <v>81</v>
      </c>
      <c r="AY155" s="22" t="s">
        <v>133</v>
      </c>
      <c r="BE155" s="180">
        <f>IF(N155="základní",J155,0)</f>
        <v>2600</v>
      </c>
      <c r="BF155" s="180">
        <f>IF(N155="snížená",J155,0)</f>
        <v>0</v>
      </c>
      <c r="BG155" s="180">
        <f>IF(N155="zákl. přenesená",J155,0)</f>
        <v>0</v>
      </c>
      <c r="BH155" s="180">
        <f>IF(N155="sníž. přenesená",J155,0)</f>
        <v>0</v>
      </c>
      <c r="BI155" s="180">
        <f>IF(N155="nulová",J155,0)</f>
        <v>0</v>
      </c>
      <c r="BJ155" s="22" t="s">
        <v>22</v>
      </c>
      <c r="BK155" s="180">
        <f>ROUND(I155*H155,2)</f>
        <v>2600</v>
      </c>
      <c r="BL155" s="22" t="s">
        <v>140</v>
      </c>
      <c r="BM155" s="22" t="s">
        <v>294</v>
      </c>
    </row>
    <row r="156" spans="2:65" s="1" customFormat="1" ht="22.5" customHeight="1">
      <c r="B156" s="36"/>
      <c r="C156" s="209" t="s">
        <v>295</v>
      </c>
      <c r="D156" s="209" t="s">
        <v>232</v>
      </c>
      <c r="E156" s="210" t="s">
        <v>296</v>
      </c>
      <c r="F156" s="211" t="s">
        <v>297</v>
      </c>
      <c r="G156" s="212" t="s">
        <v>293</v>
      </c>
      <c r="H156" s="213">
        <v>21</v>
      </c>
      <c r="I156" s="214">
        <v>360</v>
      </c>
      <c r="J156" s="214">
        <f>ROUND(I156*H156,2)</f>
        <v>7560</v>
      </c>
      <c r="K156" s="211" t="s">
        <v>20</v>
      </c>
      <c r="L156" s="215"/>
      <c r="M156" s="216" t="s">
        <v>20</v>
      </c>
      <c r="N156" s="217" t="s">
        <v>43</v>
      </c>
      <c r="O156" s="178">
        <v>0</v>
      </c>
      <c r="P156" s="178">
        <f>O156*H156</f>
        <v>0</v>
      </c>
      <c r="Q156" s="178">
        <v>2.7E-4</v>
      </c>
      <c r="R156" s="178">
        <f>Q156*H156</f>
        <v>5.6699999999999997E-3</v>
      </c>
      <c r="S156" s="178">
        <v>0</v>
      </c>
      <c r="T156" s="179">
        <f>S156*H156</f>
        <v>0</v>
      </c>
      <c r="AR156" s="22" t="s">
        <v>182</v>
      </c>
      <c r="AT156" s="22" t="s">
        <v>232</v>
      </c>
      <c r="AU156" s="22" t="s">
        <v>81</v>
      </c>
      <c r="AY156" s="22" t="s">
        <v>133</v>
      </c>
      <c r="BE156" s="180">
        <f>IF(N156="základní",J156,0)</f>
        <v>7560</v>
      </c>
      <c r="BF156" s="180">
        <f>IF(N156="snížená",J156,0)</f>
        <v>0</v>
      </c>
      <c r="BG156" s="180">
        <f>IF(N156="zákl. přenesená",J156,0)</f>
        <v>0</v>
      </c>
      <c r="BH156" s="180">
        <f>IF(N156="sníž. přenesená",J156,0)</f>
        <v>0</v>
      </c>
      <c r="BI156" s="180">
        <f>IF(N156="nulová",J156,0)</f>
        <v>0</v>
      </c>
      <c r="BJ156" s="22" t="s">
        <v>22</v>
      </c>
      <c r="BK156" s="180">
        <f>ROUND(I156*H156,2)</f>
        <v>7560</v>
      </c>
      <c r="BL156" s="22" t="s">
        <v>140</v>
      </c>
      <c r="BM156" s="22" t="s">
        <v>298</v>
      </c>
    </row>
    <row r="157" spans="2:65" s="1" customFormat="1" ht="27">
      <c r="B157" s="36"/>
      <c r="C157" s="58"/>
      <c r="D157" s="196" t="s">
        <v>299</v>
      </c>
      <c r="E157" s="58"/>
      <c r="F157" s="208" t="s">
        <v>300</v>
      </c>
      <c r="G157" s="58"/>
      <c r="H157" s="58"/>
      <c r="I157" s="58"/>
      <c r="J157" s="58"/>
      <c r="K157" s="58"/>
      <c r="L157" s="56"/>
      <c r="M157" s="183"/>
      <c r="N157" s="37"/>
      <c r="O157" s="37"/>
      <c r="P157" s="37"/>
      <c r="Q157" s="37"/>
      <c r="R157" s="37"/>
      <c r="S157" s="37"/>
      <c r="T157" s="73"/>
      <c r="AT157" s="22" t="s">
        <v>299</v>
      </c>
      <c r="AU157" s="22" t="s">
        <v>81</v>
      </c>
    </row>
    <row r="158" spans="2:65" s="1" customFormat="1" ht="31.5" customHeight="1">
      <c r="B158" s="36"/>
      <c r="C158" s="170" t="s">
        <v>301</v>
      </c>
      <c r="D158" s="170" t="s">
        <v>135</v>
      </c>
      <c r="E158" s="171" t="s">
        <v>302</v>
      </c>
      <c r="F158" s="172" t="s">
        <v>303</v>
      </c>
      <c r="G158" s="173" t="s">
        <v>293</v>
      </c>
      <c r="H158" s="174">
        <v>1</v>
      </c>
      <c r="I158" s="175">
        <v>755</v>
      </c>
      <c r="J158" s="175">
        <f>ROUND(I158*H158,2)</f>
        <v>755</v>
      </c>
      <c r="K158" s="172" t="s">
        <v>139</v>
      </c>
      <c r="L158" s="56"/>
      <c r="M158" s="176" t="s">
        <v>20</v>
      </c>
      <c r="N158" s="177" t="s">
        <v>43</v>
      </c>
      <c r="O158" s="178">
        <v>1.3180000000000001</v>
      </c>
      <c r="P158" s="178">
        <f>O158*H158</f>
        <v>1.3180000000000001</v>
      </c>
      <c r="Q158" s="178">
        <v>1.65E-3</v>
      </c>
      <c r="R158" s="178">
        <f>Q158*H158</f>
        <v>1.65E-3</v>
      </c>
      <c r="S158" s="178">
        <v>0</v>
      </c>
      <c r="T158" s="179">
        <f>S158*H158</f>
        <v>0</v>
      </c>
      <c r="AR158" s="22" t="s">
        <v>140</v>
      </c>
      <c r="AT158" s="22" t="s">
        <v>135</v>
      </c>
      <c r="AU158" s="22" t="s">
        <v>81</v>
      </c>
      <c r="AY158" s="22" t="s">
        <v>133</v>
      </c>
      <c r="BE158" s="180">
        <f>IF(N158="základní",J158,0)</f>
        <v>755</v>
      </c>
      <c r="BF158" s="180">
        <f>IF(N158="snížená",J158,0)</f>
        <v>0</v>
      </c>
      <c r="BG158" s="180">
        <f>IF(N158="zákl. přenesená",J158,0)</f>
        <v>0</v>
      </c>
      <c r="BH158" s="180">
        <f>IF(N158="sníž. přenesená",J158,0)</f>
        <v>0</v>
      </c>
      <c r="BI158" s="180">
        <f>IF(N158="nulová",J158,0)</f>
        <v>0</v>
      </c>
      <c r="BJ158" s="22" t="s">
        <v>22</v>
      </c>
      <c r="BK158" s="180">
        <f>ROUND(I158*H158,2)</f>
        <v>755</v>
      </c>
      <c r="BL158" s="22" t="s">
        <v>140</v>
      </c>
      <c r="BM158" s="22" t="s">
        <v>304</v>
      </c>
    </row>
    <row r="159" spans="2:65" s="1" customFormat="1" ht="22.5" customHeight="1">
      <c r="B159" s="36"/>
      <c r="C159" s="209" t="s">
        <v>305</v>
      </c>
      <c r="D159" s="209" t="s">
        <v>232</v>
      </c>
      <c r="E159" s="210" t="s">
        <v>306</v>
      </c>
      <c r="F159" s="211" t="s">
        <v>307</v>
      </c>
      <c r="G159" s="212" t="s">
        <v>293</v>
      </c>
      <c r="H159" s="213">
        <v>1</v>
      </c>
      <c r="I159" s="214">
        <v>2770</v>
      </c>
      <c r="J159" s="214">
        <f>ROUND(I159*H159,2)</f>
        <v>2770</v>
      </c>
      <c r="K159" s="211" t="s">
        <v>20</v>
      </c>
      <c r="L159" s="215"/>
      <c r="M159" s="216" t="s">
        <v>20</v>
      </c>
      <c r="N159" s="217" t="s">
        <v>43</v>
      </c>
      <c r="O159" s="178">
        <v>0</v>
      </c>
      <c r="P159" s="178">
        <f>O159*H159</f>
        <v>0</v>
      </c>
      <c r="Q159" s="178">
        <v>1.6799999999999999E-2</v>
      </c>
      <c r="R159" s="178">
        <f>Q159*H159</f>
        <v>1.6799999999999999E-2</v>
      </c>
      <c r="S159" s="178">
        <v>0</v>
      </c>
      <c r="T159" s="179">
        <f>S159*H159</f>
        <v>0</v>
      </c>
      <c r="AR159" s="22" t="s">
        <v>182</v>
      </c>
      <c r="AT159" s="22" t="s">
        <v>232</v>
      </c>
      <c r="AU159" s="22" t="s">
        <v>81</v>
      </c>
      <c r="AY159" s="22" t="s">
        <v>133</v>
      </c>
      <c r="BE159" s="180">
        <f>IF(N159="základní",J159,0)</f>
        <v>2770</v>
      </c>
      <c r="BF159" s="180">
        <f>IF(N159="snížená",J159,0)</f>
        <v>0</v>
      </c>
      <c r="BG159" s="180">
        <f>IF(N159="zákl. přenesená",J159,0)</f>
        <v>0</v>
      </c>
      <c r="BH159" s="180">
        <f>IF(N159="sníž. přenesená",J159,0)</f>
        <v>0</v>
      </c>
      <c r="BI159" s="180">
        <f>IF(N159="nulová",J159,0)</f>
        <v>0</v>
      </c>
      <c r="BJ159" s="22" t="s">
        <v>22</v>
      </c>
      <c r="BK159" s="180">
        <f>ROUND(I159*H159,2)</f>
        <v>2770</v>
      </c>
      <c r="BL159" s="22" t="s">
        <v>140</v>
      </c>
      <c r="BM159" s="22" t="s">
        <v>308</v>
      </c>
    </row>
    <row r="160" spans="2:65" s="1" customFormat="1" ht="31.5" customHeight="1">
      <c r="B160" s="36"/>
      <c r="C160" s="170" t="s">
        <v>309</v>
      </c>
      <c r="D160" s="170" t="s">
        <v>135</v>
      </c>
      <c r="E160" s="171" t="s">
        <v>310</v>
      </c>
      <c r="F160" s="172" t="s">
        <v>311</v>
      </c>
      <c r="G160" s="173" t="s">
        <v>162</v>
      </c>
      <c r="H160" s="174">
        <v>805</v>
      </c>
      <c r="I160" s="175">
        <v>109</v>
      </c>
      <c r="J160" s="175">
        <f>ROUND(I160*H160,2)</f>
        <v>87745</v>
      </c>
      <c r="K160" s="172" t="s">
        <v>139</v>
      </c>
      <c r="L160" s="56"/>
      <c r="M160" s="176" t="s">
        <v>20</v>
      </c>
      <c r="N160" s="177" t="s">
        <v>43</v>
      </c>
      <c r="O160" s="178">
        <v>0.34100000000000003</v>
      </c>
      <c r="P160" s="178">
        <f>O160*H160</f>
        <v>274.505</v>
      </c>
      <c r="Q160" s="178">
        <v>0</v>
      </c>
      <c r="R160" s="178">
        <f>Q160*H160</f>
        <v>0</v>
      </c>
      <c r="S160" s="178">
        <v>0</v>
      </c>
      <c r="T160" s="179">
        <f>S160*H160</f>
        <v>0</v>
      </c>
      <c r="AR160" s="22" t="s">
        <v>140</v>
      </c>
      <c r="AT160" s="22" t="s">
        <v>135</v>
      </c>
      <c r="AU160" s="22" t="s">
        <v>81</v>
      </c>
      <c r="AY160" s="22" t="s">
        <v>133</v>
      </c>
      <c r="BE160" s="180">
        <f>IF(N160="základní",J160,0)</f>
        <v>87745</v>
      </c>
      <c r="BF160" s="180">
        <f>IF(N160="snížená",J160,0)</f>
        <v>0</v>
      </c>
      <c r="BG160" s="180">
        <f>IF(N160="zákl. přenesená",J160,0)</f>
        <v>0</v>
      </c>
      <c r="BH160" s="180">
        <f>IF(N160="sníž. přenesená",J160,0)</f>
        <v>0</v>
      </c>
      <c r="BI160" s="180">
        <f>IF(N160="nulová",J160,0)</f>
        <v>0</v>
      </c>
      <c r="BJ160" s="22" t="s">
        <v>22</v>
      </c>
      <c r="BK160" s="180">
        <f>ROUND(I160*H160,2)</f>
        <v>87745</v>
      </c>
      <c r="BL160" s="22" t="s">
        <v>140</v>
      </c>
      <c r="BM160" s="22" t="s">
        <v>312</v>
      </c>
    </row>
    <row r="161" spans="2:65" s="1" customFormat="1" ht="67.5">
      <c r="B161" s="36"/>
      <c r="C161" s="58"/>
      <c r="D161" s="196" t="s">
        <v>142</v>
      </c>
      <c r="E161" s="58"/>
      <c r="F161" s="208" t="s">
        <v>313</v>
      </c>
      <c r="G161" s="58"/>
      <c r="H161" s="58"/>
      <c r="I161" s="58"/>
      <c r="J161" s="58"/>
      <c r="K161" s="58"/>
      <c r="L161" s="56"/>
      <c r="M161" s="183"/>
      <c r="N161" s="37"/>
      <c r="O161" s="37"/>
      <c r="P161" s="37"/>
      <c r="Q161" s="37"/>
      <c r="R161" s="37"/>
      <c r="S161" s="37"/>
      <c r="T161" s="73"/>
      <c r="AT161" s="22" t="s">
        <v>142</v>
      </c>
      <c r="AU161" s="22" t="s">
        <v>81</v>
      </c>
    </row>
    <row r="162" spans="2:65" s="1" customFormat="1" ht="22.5" customHeight="1">
      <c r="B162" s="36"/>
      <c r="C162" s="209" t="s">
        <v>314</v>
      </c>
      <c r="D162" s="209" t="s">
        <v>232</v>
      </c>
      <c r="E162" s="210" t="s">
        <v>315</v>
      </c>
      <c r="F162" s="211" t="s">
        <v>316</v>
      </c>
      <c r="G162" s="212" t="s">
        <v>162</v>
      </c>
      <c r="H162" s="213">
        <v>817.07500000000005</v>
      </c>
      <c r="I162" s="214">
        <v>501</v>
      </c>
      <c r="J162" s="214">
        <f>ROUND(I162*H162,2)</f>
        <v>409354.58</v>
      </c>
      <c r="K162" s="211" t="s">
        <v>139</v>
      </c>
      <c r="L162" s="215"/>
      <c r="M162" s="216" t="s">
        <v>20</v>
      </c>
      <c r="N162" s="217" t="s">
        <v>43</v>
      </c>
      <c r="O162" s="178">
        <v>0</v>
      </c>
      <c r="P162" s="178">
        <f>O162*H162</f>
        <v>0</v>
      </c>
      <c r="Q162" s="178">
        <v>3.8E-3</v>
      </c>
      <c r="R162" s="178">
        <f>Q162*H162</f>
        <v>3.1048850000000003</v>
      </c>
      <c r="S162" s="178">
        <v>0</v>
      </c>
      <c r="T162" s="179">
        <f>S162*H162</f>
        <v>0</v>
      </c>
      <c r="AR162" s="22" t="s">
        <v>182</v>
      </c>
      <c r="AT162" s="22" t="s">
        <v>232</v>
      </c>
      <c r="AU162" s="22" t="s">
        <v>81</v>
      </c>
      <c r="AY162" s="22" t="s">
        <v>133</v>
      </c>
      <c r="BE162" s="180">
        <f>IF(N162="základní",J162,0)</f>
        <v>409354.58</v>
      </c>
      <c r="BF162" s="180">
        <f>IF(N162="snížená",J162,0)</f>
        <v>0</v>
      </c>
      <c r="BG162" s="180">
        <f>IF(N162="zákl. přenesená",J162,0)</f>
        <v>0</v>
      </c>
      <c r="BH162" s="180">
        <f>IF(N162="sníž. přenesená",J162,0)</f>
        <v>0</v>
      </c>
      <c r="BI162" s="180">
        <f>IF(N162="nulová",J162,0)</f>
        <v>0</v>
      </c>
      <c r="BJ162" s="22" t="s">
        <v>22</v>
      </c>
      <c r="BK162" s="180">
        <f>ROUND(I162*H162,2)</f>
        <v>409354.58</v>
      </c>
      <c r="BL162" s="22" t="s">
        <v>140</v>
      </c>
      <c r="BM162" s="22" t="s">
        <v>317</v>
      </c>
    </row>
    <row r="163" spans="2:65" s="1" customFormat="1" ht="31.5" customHeight="1">
      <c r="B163" s="36"/>
      <c r="C163" s="170" t="s">
        <v>318</v>
      </c>
      <c r="D163" s="170" t="s">
        <v>135</v>
      </c>
      <c r="E163" s="171" t="s">
        <v>319</v>
      </c>
      <c r="F163" s="172" t="s">
        <v>320</v>
      </c>
      <c r="G163" s="173" t="s">
        <v>293</v>
      </c>
      <c r="H163" s="174">
        <v>17</v>
      </c>
      <c r="I163" s="175">
        <v>234</v>
      </c>
      <c r="J163" s="175">
        <f>ROUND(I163*H163,2)</f>
        <v>3978</v>
      </c>
      <c r="K163" s="172" t="s">
        <v>139</v>
      </c>
      <c r="L163" s="56"/>
      <c r="M163" s="176" t="s">
        <v>20</v>
      </c>
      <c r="N163" s="177" t="s">
        <v>43</v>
      </c>
      <c r="O163" s="178">
        <v>0.67500000000000004</v>
      </c>
      <c r="P163" s="178">
        <f>O163*H163</f>
        <v>11.475000000000001</v>
      </c>
      <c r="Q163" s="178">
        <v>0</v>
      </c>
      <c r="R163" s="178">
        <f>Q163*H163</f>
        <v>0</v>
      </c>
      <c r="S163" s="178">
        <v>0</v>
      </c>
      <c r="T163" s="179">
        <f>S163*H163</f>
        <v>0</v>
      </c>
      <c r="AR163" s="22" t="s">
        <v>140</v>
      </c>
      <c r="AT163" s="22" t="s">
        <v>135</v>
      </c>
      <c r="AU163" s="22" t="s">
        <v>81</v>
      </c>
      <c r="AY163" s="22" t="s">
        <v>133</v>
      </c>
      <c r="BE163" s="180">
        <f>IF(N163="základní",J163,0)</f>
        <v>3978</v>
      </c>
      <c r="BF163" s="180">
        <f>IF(N163="snížená",J163,0)</f>
        <v>0</v>
      </c>
      <c r="BG163" s="180">
        <f>IF(N163="zákl. přenesená",J163,0)</f>
        <v>0</v>
      </c>
      <c r="BH163" s="180">
        <f>IF(N163="sníž. přenesená",J163,0)</f>
        <v>0</v>
      </c>
      <c r="BI163" s="180">
        <f>IF(N163="nulová",J163,0)</f>
        <v>0</v>
      </c>
      <c r="BJ163" s="22" t="s">
        <v>22</v>
      </c>
      <c r="BK163" s="180">
        <f>ROUND(I163*H163,2)</f>
        <v>3978</v>
      </c>
      <c r="BL163" s="22" t="s">
        <v>140</v>
      </c>
      <c r="BM163" s="22" t="s">
        <v>321</v>
      </c>
    </row>
    <row r="164" spans="2:65" s="1" customFormat="1" ht="40.5">
      <c r="B164" s="36"/>
      <c r="C164" s="58"/>
      <c r="D164" s="196" t="s">
        <v>142</v>
      </c>
      <c r="E164" s="58"/>
      <c r="F164" s="208" t="s">
        <v>322</v>
      </c>
      <c r="G164" s="58"/>
      <c r="H164" s="58"/>
      <c r="I164" s="58"/>
      <c r="J164" s="58"/>
      <c r="K164" s="58"/>
      <c r="L164" s="56"/>
      <c r="M164" s="183"/>
      <c r="N164" s="37"/>
      <c r="O164" s="37"/>
      <c r="P164" s="37"/>
      <c r="Q164" s="37"/>
      <c r="R164" s="37"/>
      <c r="S164" s="37"/>
      <c r="T164" s="73"/>
      <c r="AT164" s="22" t="s">
        <v>142</v>
      </c>
      <c r="AU164" s="22" t="s">
        <v>81</v>
      </c>
    </row>
    <row r="165" spans="2:65" s="1" customFormat="1" ht="22.5" customHeight="1">
      <c r="B165" s="36"/>
      <c r="C165" s="209" t="s">
        <v>323</v>
      </c>
      <c r="D165" s="209" t="s">
        <v>232</v>
      </c>
      <c r="E165" s="210" t="s">
        <v>324</v>
      </c>
      <c r="F165" s="211" t="s">
        <v>325</v>
      </c>
      <c r="G165" s="212" t="s">
        <v>293</v>
      </c>
      <c r="H165" s="213">
        <v>11</v>
      </c>
      <c r="I165" s="214">
        <v>461</v>
      </c>
      <c r="J165" s="214">
        <f>ROUND(I165*H165,2)</f>
        <v>5071</v>
      </c>
      <c r="K165" s="211" t="s">
        <v>20</v>
      </c>
      <c r="L165" s="215"/>
      <c r="M165" s="216" t="s">
        <v>20</v>
      </c>
      <c r="N165" s="217" t="s">
        <v>43</v>
      </c>
      <c r="O165" s="178">
        <v>0</v>
      </c>
      <c r="P165" s="178">
        <f>O165*H165</f>
        <v>0</v>
      </c>
      <c r="Q165" s="178">
        <v>7.1000000000000002E-4</v>
      </c>
      <c r="R165" s="178">
        <f>Q165*H165</f>
        <v>7.8100000000000001E-3</v>
      </c>
      <c r="S165" s="178">
        <v>0</v>
      </c>
      <c r="T165" s="179">
        <f>S165*H165</f>
        <v>0</v>
      </c>
      <c r="AR165" s="22" t="s">
        <v>182</v>
      </c>
      <c r="AT165" s="22" t="s">
        <v>232</v>
      </c>
      <c r="AU165" s="22" t="s">
        <v>81</v>
      </c>
      <c r="AY165" s="22" t="s">
        <v>133</v>
      </c>
      <c r="BE165" s="180">
        <f>IF(N165="základní",J165,0)</f>
        <v>5071</v>
      </c>
      <c r="BF165" s="180">
        <f>IF(N165="snížená",J165,0)</f>
        <v>0</v>
      </c>
      <c r="BG165" s="180">
        <f>IF(N165="zákl. přenesená",J165,0)</f>
        <v>0</v>
      </c>
      <c r="BH165" s="180">
        <f>IF(N165="sníž. přenesená",J165,0)</f>
        <v>0</v>
      </c>
      <c r="BI165" s="180">
        <f>IF(N165="nulová",J165,0)</f>
        <v>0</v>
      </c>
      <c r="BJ165" s="22" t="s">
        <v>22</v>
      </c>
      <c r="BK165" s="180">
        <f>ROUND(I165*H165,2)</f>
        <v>5071</v>
      </c>
      <c r="BL165" s="22" t="s">
        <v>140</v>
      </c>
      <c r="BM165" s="22" t="s">
        <v>326</v>
      </c>
    </row>
    <row r="166" spans="2:65" s="1" customFormat="1" ht="22.5" customHeight="1">
      <c r="B166" s="36"/>
      <c r="C166" s="209" t="s">
        <v>327</v>
      </c>
      <c r="D166" s="209" t="s">
        <v>232</v>
      </c>
      <c r="E166" s="210" t="s">
        <v>328</v>
      </c>
      <c r="F166" s="211" t="s">
        <v>329</v>
      </c>
      <c r="G166" s="212" t="s">
        <v>293</v>
      </c>
      <c r="H166" s="213">
        <v>6</v>
      </c>
      <c r="I166" s="214">
        <v>1549</v>
      </c>
      <c r="J166" s="214">
        <f>ROUND(I166*H166,2)</f>
        <v>9294</v>
      </c>
      <c r="K166" s="211" t="s">
        <v>20</v>
      </c>
      <c r="L166" s="215"/>
      <c r="M166" s="216" t="s">
        <v>20</v>
      </c>
      <c r="N166" s="217" t="s">
        <v>43</v>
      </c>
      <c r="O166" s="178">
        <v>0</v>
      </c>
      <c r="P166" s="178">
        <f>O166*H166</f>
        <v>0</v>
      </c>
      <c r="Q166" s="178">
        <v>9.2000000000000003E-4</v>
      </c>
      <c r="R166" s="178">
        <f>Q166*H166</f>
        <v>5.5200000000000006E-3</v>
      </c>
      <c r="S166" s="178">
        <v>0</v>
      </c>
      <c r="T166" s="179">
        <f>S166*H166</f>
        <v>0</v>
      </c>
      <c r="AR166" s="22" t="s">
        <v>182</v>
      </c>
      <c r="AT166" s="22" t="s">
        <v>232</v>
      </c>
      <c r="AU166" s="22" t="s">
        <v>81</v>
      </c>
      <c r="AY166" s="22" t="s">
        <v>133</v>
      </c>
      <c r="BE166" s="180">
        <f>IF(N166="základní",J166,0)</f>
        <v>9294</v>
      </c>
      <c r="BF166" s="180">
        <f>IF(N166="snížená",J166,0)</f>
        <v>0</v>
      </c>
      <c r="BG166" s="180">
        <f>IF(N166="zákl. přenesená",J166,0)</f>
        <v>0</v>
      </c>
      <c r="BH166" s="180">
        <f>IF(N166="sníž. přenesená",J166,0)</f>
        <v>0</v>
      </c>
      <c r="BI166" s="180">
        <f>IF(N166="nulová",J166,0)</f>
        <v>0</v>
      </c>
      <c r="BJ166" s="22" t="s">
        <v>22</v>
      </c>
      <c r="BK166" s="180">
        <f>ROUND(I166*H166,2)</f>
        <v>9294</v>
      </c>
      <c r="BL166" s="22" t="s">
        <v>140</v>
      </c>
      <c r="BM166" s="22" t="s">
        <v>330</v>
      </c>
    </row>
    <row r="167" spans="2:65" s="1" customFormat="1" ht="22.5" customHeight="1">
      <c r="B167" s="36"/>
      <c r="C167" s="209" t="s">
        <v>331</v>
      </c>
      <c r="D167" s="209" t="s">
        <v>232</v>
      </c>
      <c r="E167" s="210" t="s">
        <v>332</v>
      </c>
      <c r="F167" s="211" t="s">
        <v>333</v>
      </c>
      <c r="G167" s="212" t="s">
        <v>293</v>
      </c>
      <c r="H167" s="213">
        <v>3</v>
      </c>
      <c r="I167" s="214">
        <v>3241</v>
      </c>
      <c r="J167" s="214">
        <f>ROUND(I167*H167,2)</f>
        <v>9723</v>
      </c>
      <c r="K167" s="211" t="s">
        <v>20</v>
      </c>
      <c r="L167" s="215"/>
      <c r="M167" s="216" t="s">
        <v>20</v>
      </c>
      <c r="N167" s="217" t="s">
        <v>43</v>
      </c>
      <c r="O167" s="178">
        <v>0</v>
      </c>
      <c r="P167" s="178">
        <f>O167*H167</f>
        <v>0</v>
      </c>
      <c r="Q167" s="178">
        <v>8.7000000000000001E-4</v>
      </c>
      <c r="R167" s="178">
        <f>Q167*H167</f>
        <v>2.6099999999999999E-3</v>
      </c>
      <c r="S167" s="178">
        <v>0</v>
      </c>
      <c r="T167" s="179">
        <f>S167*H167</f>
        <v>0</v>
      </c>
      <c r="AR167" s="22" t="s">
        <v>182</v>
      </c>
      <c r="AT167" s="22" t="s">
        <v>232</v>
      </c>
      <c r="AU167" s="22" t="s">
        <v>81</v>
      </c>
      <c r="AY167" s="22" t="s">
        <v>133</v>
      </c>
      <c r="BE167" s="180">
        <f>IF(N167="základní",J167,0)</f>
        <v>9723</v>
      </c>
      <c r="BF167" s="180">
        <f>IF(N167="snížená",J167,0)</f>
        <v>0</v>
      </c>
      <c r="BG167" s="180">
        <f>IF(N167="zákl. přenesená",J167,0)</f>
        <v>0</v>
      </c>
      <c r="BH167" s="180">
        <f>IF(N167="sníž. přenesená",J167,0)</f>
        <v>0</v>
      </c>
      <c r="BI167" s="180">
        <f>IF(N167="nulová",J167,0)</f>
        <v>0</v>
      </c>
      <c r="BJ167" s="22" t="s">
        <v>22</v>
      </c>
      <c r="BK167" s="180">
        <f>ROUND(I167*H167,2)</f>
        <v>9723</v>
      </c>
      <c r="BL167" s="22" t="s">
        <v>140</v>
      </c>
      <c r="BM167" s="22" t="s">
        <v>334</v>
      </c>
    </row>
    <row r="168" spans="2:65" s="1" customFormat="1" ht="31.5" customHeight="1">
      <c r="B168" s="36"/>
      <c r="C168" s="209" t="s">
        <v>335</v>
      </c>
      <c r="D168" s="209" t="s">
        <v>232</v>
      </c>
      <c r="E168" s="210" t="s">
        <v>336</v>
      </c>
      <c r="F168" s="211" t="s">
        <v>337</v>
      </c>
      <c r="G168" s="212" t="s">
        <v>293</v>
      </c>
      <c r="H168" s="213">
        <v>5</v>
      </c>
      <c r="I168" s="214">
        <v>5137</v>
      </c>
      <c r="J168" s="214">
        <f>ROUND(I168*H168,2)</f>
        <v>25685</v>
      </c>
      <c r="K168" s="211" t="s">
        <v>20</v>
      </c>
      <c r="L168" s="215"/>
      <c r="M168" s="216" t="s">
        <v>20</v>
      </c>
      <c r="N168" s="217" t="s">
        <v>43</v>
      </c>
      <c r="O168" s="178">
        <v>0</v>
      </c>
      <c r="P168" s="178">
        <f>O168*H168</f>
        <v>0</v>
      </c>
      <c r="Q168" s="178">
        <v>3.3E-3</v>
      </c>
      <c r="R168" s="178">
        <f>Q168*H168</f>
        <v>1.6500000000000001E-2</v>
      </c>
      <c r="S168" s="178">
        <v>0</v>
      </c>
      <c r="T168" s="179">
        <f>S168*H168</f>
        <v>0</v>
      </c>
      <c r="AR168" s="22" t="s">
        <v>182</v>
      </c>
      <c r="AT168" s="22" t="s">
        <v>232</v>
      </c>
      <c r="AU168" s="22" t="s">
        <v>81</v>
      </c>
      <c r="AY168" s="22" t="s">
        <v>133</v>
      </c>
      <c r="BE168" s="180">
        <f>IF(N168="základní",J168,0)</f>
        <v>25685</v>
      </c>
      <c r="BF168" s="180">
        <f>IF(N168="snížená",J168,0)</f>
        <v>0</v>
      </c>
      <c r="BG168" s="180">
        <f>IF(N168="zákl. přenesená",J168,0)</f>
        <v>0</v>
      </c>
      <c r="BH168" s="180">
        <f>IF(N168="sníž. přenesená",J168,0)</f>
        <v>0</v>
      </c>
      <c r="BI168" s="180">
        <f>IF(N168="nulová",J168,0)</f>
        <v>0</v>
      </c>
      <c r="BJ168" s="22" t="s">
        <v>22</v>
      </c>
      <c r="BK168" s="180">
        <f>ROUND(I168*H168,2)</f>
        <v>25685</v>
      </c>
      <c r="BL168" s="22" t="s">
        <v>140</v>
      </c>
      <c r="BM168" s="22" t="s">
        <v>338</v>
      </c>
    </row>
    <row r="169" spans="2:65" s="1" customFormat="1" ht="31.5" customHeight="1">
      <c r="B169" s="36"/>
      <c r="C169" s="170" t="s">
        <v>339</v>
      </c>
      <c r="D169" s="170" t="s">
        <v>135</v>
      </c>
      <c r="E169" s="171" t="s">
        <v>340</v>
      </c>
      <c r="F169" s="172" t="s">
        <v>341</v>
      </c>
      <c r="G169" s="173" t="s">
        <v>293</v>
      </c>
      <c r="H169" s="174">
        <v>3</v>
      </c>
      <c r="I169" s="175">
        <v>235</v>
      </c>
      <c r="J169" s="175">
        <f>ROUND(I169*H169,2)</f>
        <v>705</v>
      </c>
      <c r="K169" s="172" t="s">
        <v>139</v>
      </c>
      <c r="L169" s="56"/>
      <c r="M169" s="176" t="s">
        <v>20</v>
      </c>
      <c r="N169" s="177" t="s">
        <v>43</v>
      </c>
      <c r="O169" s="178">
        <v>0.67500000000000004</v>
      </c>
      <c r="P169" s="178">
        <f>O169*H169</f>
        <v>2.0250000000000004</v>
      </c>
      <c r="Q169" s="178">
        <v>0</v>
      </c>
      <c r="R169" s="178">
        <f>Q169*H169</f>
        <v>0</v>
      </c>
      <c r="S169" s="178">
        <v>0</v>
      </c>
      <c r="T169" s="179">
        <f>S169*H169</f>
        <v>0</v>
      </c>
      <c r="AR169" s="22" t="s">
        <v>140</v>
      </c>
      <c r="AT169" s="22" t="s">
        <v>135</v>
      </c>
      <c r="AU169" s="22" t="s">
        <v>81</v>
      </c>
      <c r="AY169" s="22" t="s">
        <v>133</v>
      </c>
      <c r="BE169" s="180">
        <f>IF(N169="základní",J169,0)</f>
        <v>705</v>
      </c>
      <c r="BF169" s="180">
        <f>IF(N169="snížená",J169,0)</f>
        <v>0</v>
      </c>
      <c r="BG169" s="180">
        <f>IF(N169="zákl. přenesená",J169,0)</f>
        <v>0</v>
      </c>
      <c r="BH169" s="180">
        <f>IF(N169="sníž. přenesená",J169,0)</f>
        <v>0</v>
      </c>
      <c r="BI169" s="180">
        <f>IF(N169="nulová",J169,0)</f>
        <v>0</v>
      </c>
      <c r="BJ169" s="22" t="s">
        <v>22</v>
      </c>
      <c r="BK169" s="180">
        <f>ROUND(I169*H169,2)</f>
        <v>705</v>
      </c>
      <c r="BL169" s="22" t="s">
        <v>140</v>
      </c>
      <c r="BM169" s="22" t="s">
        <v>342</v>
      </c>
    </row>
    <row r="170" spans="2:65" s="1" customFormat="1" ht="40.5">
      <c r="B170" s="36"/>
      <c r="C170" s="58"/>
      <c r="D170" s="196" t="s">
        <v>142</v>
      </c>
      <c r="E170" s="58"/>
      <c r="F170" s="208" t="s">
        <v>322</v>
      </c>
      <c r="G170" s="58"/>
      <c r="H170" s="58"/>
      <c r="I170" s="58"/>
      <c r="J170" s="58"/>
      <c r="K170" s="58"/>
      <c r="L170" s="56"/>
      <c r="M170" s="183"/>
      <c r="N170" s="37"/>
      <c r="O170" s="37"/>
      <c r="P170" s="37"/>
      <c r="Q170" s="37"/>
      <c r="R170" s="37"/>
      <c r="S170" s="37"/>
      <c r="T170" s="73"/>
      <c r="AT170" s="22" t="s">
        <v>142</v>
      </c>
      <c r="AU170" s="22" t="s">
        <v>81</v>
      </c>
    </row>
    <row r="171" spans="2:65" s="1" customFormat="1" ht="22.5" customHeight="1">
      <c r="B171" s="36"/>
      <c r="C171" s="209" t="s">
        <v>343</v>
      </c>
      <c r="D171" s="209" t="s">
        <v>232</v>
      </c>
      <c r="E171" s="210" t="s">
        <v>344</v>
      </c>
      <c r="F171" s="211" t="s">
        <v>345</v>
      </c>
      <c r="G171" s="212" t="s">
        <v>293</v>
      </c>
      <c r="H171" s="213">
        <v>3</v>
      </c>
      <c r="I171" s="214">
        <v>1316</v>
      </c>
      <c r="J171" s="214">
        <f>ROUND(I171*H171,2)</f>
        <v>3948</v>
      </c>
      <c r="K171" s="211" t="s">
        <v>20</v>
      </c>
      <c r="L171" s="215"/>
      <c r="M171" s="216" t="s">
        <v>20</v>
      </c>
      <c r="N171" s="217" t="s">
        <v>43</v>
      </c>
      <c r="O171" s="178">
        <v>0</v>
      </c>
      <c r="P171" s="178">
        <f>O171*H171</f>
        <v>0</v>
      </c>
      <c r="Q171" s="178">
        <v>1.56E-3</v>
      </c>
      <c r="R171" s="178">
        <f>Q171*H171</f>
        <v>4.6800000000000001E-3</v>
      </c>
      <c r="S171" s="178">
        <v>0</v>
      </c>
      <c r="T171" s="179">
        <f>S171*H171</f>
        <v>0</v>
      </c>
      <c r="AR171" s="22" t="s">
        <v>182</v>
      </c>
      <c r="AT171" s="22" t="s">
        <v>232</v>
      </c>
      <c r="AU171" s="22" t="s">
        <v>81</v>
      </c>
      <c r="AY171" s="22" t="s">
        <v>133</v>
      </c>
      <c r="BE171" s="180">
        <f>IF(N171="základní",J171,0)</f>
        <v>3948</v>
      </c>
      <c r="BF171" s="180">
        <f>IF(N171="snížená",J171,0)</f>
        <v>0</v>
      </c>
      <c r="BG171" s="180">
        <f>IF(N171="zákl. přenesená",J171,0)</f>
        <v>0</v>
      </c>
      <c r="BH171" s="180">
        <f>IF(N171="sníž. přenesená",J171,0)</f>
        <v>0</v>
      </c>
      <c r="BI171" s="180">
        <f>IF(N171="nulová",J171,0)</f>
        <v>0</v>
      </c>
      <c r="BJ171" s="22" t="s">
        <v>22</v>
      </c>
      <c r="BK171" s="180">
        <f>ROUND(I171*H171,2)</f>
        <v>3948</v>
      </c>
      <c r="BL171" s="22" t="s">
        <v>140</v>
      </c>
      <c r="BM171" s="22" t="s">
        <v>346</v>
      </c>
    </row>
    <row r="172" spans="2:65" s="1" customFormat="1" ht="31.5" customHeight="1">
      <c r="B172" s="36"/>
      <c r="C172" s="170" t="s">
        <v>347</v>
      </c>
      <c r="D172" s="170" t="s">
        <v>135</v>
      </c>
      <c r="E172" s="171" t="s">
        <v>348</v>
      </c>
      <c r="F172" s="172" t="s">
        <v>349</v>
      </c>
      <c r="G172" s="173" t="s">
        <v>293</v>
      </c>
      <c r="H172" s="174">
        <v>2</v>
      </c>
      <c r="I172" s="175">
        <v>886</v>
      </c>
      <c r="J172" s="175">
        <f>ROUND(I172*H172,2)</f>
        <v>1772</v>
      </c>
      <c r="K172" s="172" t="s">
        <v>139</v>
      </c>
      <c r="L172" s="56"/>
      <c r="M172" s="176" t="s">
        <v>20</v>
      </c>
      <c r="N172" s="177" t="s">
        <v>43</v>
      </c>
      <c r="O172" s="178">
        <v>1.8660000000000001</v>
      </c>
      <c r="P172" s="178">
        <f>O172*H172</f>
        <v>3.7320000000000002</v>
      </c>
      <c r="Q172" s="178">
        <v>1.65E-3</v>
      </c>
      <c r="R172" s="178">
        <f>Q172*H172</f>
        <v>3.3E-3</v>
      </c>
      <c r="S172" s="178">
        <v>0</v>
      </c>
      <c r="T172" s="179">
        <f>S172*H172</f>
        <v>0</v>
      </c>
      <c r="AR172" s="22" t="s">
        <v>140</v>
      </c>
      <c r="AT172" s="22" t="s">
        <v>135</v>
      </c>
      <c r="AU172" s="22" t="s">
        <v>81</v>
      </c>
      <c r="AY172" s="22" t="s">
        <v>133</v>
      </c>
      <c r="BE172" s="180">
        <f>IF(N172="základní",J172,0)</f>
        <v>1772</v>
      </c>
      <c r="BF172" s="180">
        <f>IF(N172="snížená",J172,0)</f>
        <v>0</v>
      </c>
      <c r="BG172" s="180">
        <f>IF(N172="zákl. přenesená",J172,0)</f>
        <v>0</v>
      </c>
      <c r="BH172" s="180">
        <f>IF(N172="sníž. přenesená",J172,0)</f>
        <v>0</v>
      </c>
      <c r="BI172" s="180">
        <f>IF(N172="nulová",J172,0)</f>
        <v>0</v>
      </c>
      <c r="BJ172" s="22" t="s">
        <v>22</v>
      </c>
      <c r="BK172" s="180">
        <f>ROUND(I172*H172,2)</f>
        <v>1772</v>
      </c>
      <c r="BL172" s="22" t="s">
        <v>140</v>
      </c>
      <c r="BM172" s="22" t="s">
        <v>350</v>
      </c>
    </row>
    <row r="173" spans="2:65" s="1" customFormat="1" ht="256.5">
      <c r="B173" s="36"/>
      <c r="C173" s="58"/>
      <c r="D173" s="196" t="s">
        <v>142</v>
      </c>
      <c r="E173" s="58"/>
      <c r="F173" s="208" t="s">
        <v>351</v>
      </c>
      <c r="G173" s="58"/>
      <c r="H173" s="58"/>
      <c r="I173" s="58"/>
      <c r="J173" s="58"/>
      <c r="K173" s="58"/>
      <c r="L173" s="56"/>
      <c r="M173" s="183"/>
      <c r="N173" s="37"/>
      <c r="O173" s="37"/>
      <c r="P173" s="37"/>
      <c r="Q173" s="37"/>
      <c r="R173" s="37"/>
      <c r="S173" s="37"/>
      <c r="T173" s="73"/>
      <c r="AT173" s="22" t="s">
        <v>142</v>
      </c>
      <c r="AU173" s="22" t="s">
        <v>81</v>
      </c>
    </row>
    <row r="174" spans="2:65" s="1" customFormat="1" ht="22.5" customHeight="1">
      <c r="B174" s="36"/>
      <c r="C174" s="209" t="s">
        <v>352</v>
      </c>
      <c r="D174" s="209" t="s">
        <v>232</v>
      </c>
      <c r="E174" s="210" t="s">
        <v>353</v>
      </c>
      <c r="F174" s="211" t="s">
        <v>354</v>
      </c>
      <c r="G174" s="212" t="s">
        <v>293</v>
      </c>
      <c r="H174" s="213">
        <v>2</v>
      </c>
      <c r="I174" s="214">
        <v>6691</v>
      </c>
      <c r="J174" s="214">
        <f>ROUND(I174*H174,2)</f>
        <v>13382</v>
      </c>
      <c r="K174" s="211" t="s">
        <v>20</v>
      </c>
      <c r="L174" s="215"/>
      <c r="M174" s="216" t="s">
        <v>20</v>
      </c>
      <c r="N174" s="217" t="s">
        <v>43</v>
      </c>
      <c r="O174" s="178">
        <v>0</v>
      </c>
      <c r="P174" s="178">
        <f>O174*H174</f>
        <v>0</v>
      </c>
      <c r="Q174" s="178">
        <v>2.4500000000000001E-2</v>
      </c>
      <c r="R174" s="178">
        <f>Q174*H174</f>
        <v>4.9000000000000002E-2</v>
      </c>
      <c r="S174" s="178">
        <v>0</v>
      </c>
      <c r="T174" s="179">
        <f>S174*H174</f>
        <v>0</v>
      </c>
      <c r="AR174" s="22" t="s">
        <v>182</v>
      </c>
      <c r="AT174" s="22" t="s">
        <v>232</v>
      </c>
      <c r="AU174" s="22" t="s">
        <v>81</v>
      </c>
      <c r="AY174" s="22" t="s">
        <v>133</v>
      </c>
      <c r="BE174" s="180">
        <f>IF(N174="základní",J174,0)</f>
        <v>13382</v>
      </c>
      <c r="BF174" s="180">
        <f>IF(N174="snížená",J174,0)</f>
        <v>0</v>
      </c>
      <c r="BG174" s="180">
        <f>IF(N174="zákl. přenesená",J174,0)</f>
        <v>0</v>
      </c>
      <c r="BH174" s="180">
        <f>IF(N174="sníž. přenesená",J174,0)</f>
        <v>0</v>
      </c>
      <c r="BI174" s="180">
        <f>IF(N174="nulová",J174,0)</f>
        <v>0</v>
      </c>
      <c r="BJ174" s="22" t="s">
        <v>22</v>
      </c>
      <c r="BK174" s="180">
        <f>ROUND(I174*H174,2)</f>
        <v>13382</v>
      </c>
      <c r="BL174" s="22" t="s">
        <v>140</v>
      </c>
      <c r="BM174" s="22" t="s">
        <v>355</v>
      </c>
    </row>
    <row r="175" spans="2:65" s="1" customFormat="1" ht="22.5" customHeight="1">
      <c r="B175" s="36"/>
      <c r="C175" s="209" t="s">
        <v>356</v>
      </c>
      <c r="D175" s="209" t="s">
        <v>232</v>
      </c>
      <c r="E175" s="210" t="s">
        <v>357</v>
      </c>
      <c r="F175" s="211" t="s">
        <v>358</v>
      </c>
      <c r="G175" s="212" t="s">
        <v>293</v>
      </c>
      <c r="H175" s="213">
        <v>2</v>
      </c>
      <c r="I175" s="214">
        <v>1377</v>
      </c>
      <c r="J175" s="214">
        <f>ROUND(I175*H175,2)</f>
        <v>2754</v>
      </c>
      <c r="K175" s="211" t="s">
        <v>20</v>
      </c>
      <c r="L175" s="215"/>
      <c r="M175" s="216" t="s">
        <v>20</v>
      </c>
      <c r="N175" s="217" t="s">
        <v>43</v>
      </c>
      <c r="O175" s="178">
        <v>0</v>
      </c>
      <c r="P175" s="178">
        <f>O175*H175</f>
        <v>0</v>
      </c>
      <c r="Q175" s="178">
        <v>6.6E-3</v>
      </c>
      <c r="R175" s="178">
        <f>Q175*H175</f>
        <v>1.32E-2</v>
      </c>
      <c r="S175" s="178">
        <v>0</v>
      </c>
      <c r="T175" s="179">
        <f>S175*H175</f>
        <v>0</v>
      </c>
      <c r="AR175" s="22" t="s">
        <v>182</v>
      </c>
      <c r="AT175" s="22" t="s">
        <v>232</v>
      </c>
      <c r="AU175" s="22" t="s">
        <v>81</v>
      </c>
      <c r="AY175" s="22" t="s">
        <v>133</v>
      </c>
      <c r="BE175" s="180">
        <f>IF(N175="základní",J175,0)</f>
        <v>2754</v>
      </c>
      <c r="BF175" s="180">
        <f>IF(N175="snížená",J175,0)</f>
        <v>0</v>
      </c>
      <c r="BG175" s="180">
        <f>IF(N175="zákl. přenesená",J175,0)</f>
        <v>0</v>
      </c>
      <c r="BH175" s="180">
        <f>IF(N175="sníž. přenesená",J175,0)</f>
        <v>0</v>
      </c>
      <c r="BI175" s="180">
        <f>IF(N175="nulová",J175,0)</f>
        <v>0</v>
      </c>
      <c r="BJ175" s="22" t="s">
        <v>22</v>
      </c>
      <c r="BK175" s="180">
        <f>ROUND(I175*H175,2)</f>
        <v>2754</v>
      </c>
      <c r="BL175" s="22" t="s">
        <v>140</v>
      </c>
      <c r="BM175" s="22" t="s">
        <v>359</v>
      </c>
    </row>
    <row r="176" spans="2:65" s="1" customFormat="1" ht="31.5" customHeight="1">
      <c r="B176" s="36"/>
      <c r="C176" s="170" t="s">
        <v>360</v>
      </c>
      <c r="D176" s="170" t="s">
        <v>135</v>
      </c>
      <c r="E176" s="171" t="s">
        <v>361</v>
      </c>
      <c r="F176" s="172" t="s">
        <v>362</v>
      </c>
      <c r="G176" s="173" t="s">
        <v>293</v>
      </c>
      <c r="H176" s="174">
        <v>1</v>
      </c>
      <c r="I176" s="175">
        <v>518</v>
      </c>
      <c r="J176" s="175">
        <f>ROUND(I176*H176,2)</f>
        <v>518</v>
      </c>
      <c r="K176" s="172" t="s">
        <v>139</v>
      </c>
      <c r="L176" s="56"/>
      <c r="M176" s="176" t="s">
        <v>20</v>
      </c>
      <c r="N176" s="177" t="s">
        <v>43</v>
      </c>
      <c r="O176" s="178">
        <v>1.1599999999999999</v>
      </c>
      <c r="P176" s="178">
        <f>O176*H176</f>
        <v>1.1599999999999999</v>
      </c>
      <c r="Q176" s="178">
        <v>1.6000000000000001E-3</v>
      </c>
      <c r="R176" s="178">
        <f>Q176*H176</f>
        <v>1.6000000000000001E-3</v>
      </c>
      <c r="S176" s="178">
        <v>0</v>
      </c>
      <c r="T176" s="179">
        <f>S176*H176</f>
        <v>0</v>
      </c>
      <c r="AR176" s="22" t="s">
        <v>140</v>
      </c>
      <c r="AT176" s="22" t="s">
        <v>135</v>
      </c>
      <c r="AU176" s="22" t="s">
        <v>81</v>
      </c>
      <c r="AY176" s="22" t="s">
        <v>133</v>
      </c>
      <c r="BE176" s="180">
        <f>IF(N176="základní",J176,0)</f>
        <v>518</v>
      </c>
      <c r="BF176" s="180">
        <f>IF(N176="snížená",J176,0)</f>
        <v>0</v>
      </c>
      <c r="BG176" s="180">
        <f>IF(N176="zákl. přenesená",J176,0)</f>
        <v>0</v>
      </c>
      <c r="BH176" s="180">
        <f>IF(N176="sníž. přenesená",J176,0)</f>
        <v>0</v>
      </c>
      <c r="BI176" s="180">
        <f>IF(N176="nulová",J176,0)</f>
        <v>0</v>
      </c>
      <c r="BJ176" s="22" t="s">
        <v>22</v>
      </c>
      <c r="BK176" s="180">
        <f>ROUND(I176*H176,2)</f>
        <v>518</v>
      </c>
      <c r="BL176" s="22" t="s">
        <v>140</v>
      </c>
      <c r="BM176" s="22" t="s">
        <v>363</v>
      </c>
    </row>
    <row r="177" spans="2:65" s="1" customFormat="1" ht="256.5">
      <c r="B177" s="36"/>
      <c r="C177" s="58"/>
      <c r="D177" s="196" t="s">
        <v>142</v>
      </c>
      <c r="E177" s="58"/>
      <c r="F177" s="208" t="s">
        <v>351</v>
      </c>
      <c r="G177" s="58"/>
      <c r="H177" s="58"/>
      <c r="I177" s="58"/>
      <c r="J177" s="58"/>
      <c r="K177" s="58"/>
      <c r="L177" s="56"/>
      <c r="M177" s="183"/>
      <c r="N177" s="37"/>
      <c r="O177" s="37"/>
      <c r="P177" s="37"/>
      <c r="Q177" s="37"/>
      <c r="R177" s="37"/>
      <c r="S177" s="37"/>
      <c r="T177" s="73"/>
      <c r="AT177" s="22" t="s">
        <v>142</v>
      </c>
      <c r="AU177" s="22" t="s">
        <v>81</v>
      </c>
    </row>
    <row r="178" spans="2:65" s="1" customFormat="1" ht="22.5" customHeight="1">
      <c r="B178" s="36"/>
      <c r="C178" s="209" t="s">
        <v>364</v>
      </c>
      <c r="D178" s="209" t="s">
        <v>232</v>
      </c>
      <c r="E178" s="210" t="s">
        <v>365</v>
      </c>
      <c r="F178" s="211" t="s">
        <v>366</v>
      </c>
      <c r="G178" s="212" t="s">
        <v>293</v>
      </c>
      <c r="H178" s="213">
        <v>1</v>
      </c>
      <c r="I178" s="214">
        <v>10984</v>
      </c>
      <c r="J178" s="214">
        <f>ROUND(I178*H178,2)</f>
        <v>10984</v>
      </c>
      <c r="K178" s="211" t="s">
        <v>20</v>
      </c>
      <c r="L178" s="215"/>
      <c r="M178" s="216" t="s">
        <v>20</v>
      </c>
      <c r="N178" s="217" t="s">
        <v>43</v>
      </c>
      <c r="O178" s="178">
        <v>0</v>
      </c>
      <c r="P178" s="178">
        <f>O178*H178</f>
        <v>0</v>
      </c>
      <c r="Q178" s="178">
        <v>0.02</v>
      </c>
      <c r="R178" s="178">
        <f>Q178*H178</f>
        <v>0.02</v>
      </c>
      <c r="S178" s="178">
        <v>0</v>
      </c>
      <c r="T178" s="179">
        <f>S178*H178</f>
        <v>0</v>
      </c>
      <c r="AR178" s="22" t="s">
        <v>182</v>
      </c>
      <c r="AT178" s="22" t="s">
        <v>232</v>
      </c>
      <c r="AU178" s="22" t="s">
        <v>81</v>
      </c>
      <c r="AY178" s="22" t="s">
        <v>133</v>
      </c>
      <c r="BE178" s="180">
        <f>IF(N178="základní",J178,0)</f>
        <v>10984</v>
      </c>
      <c r="BF178" s="180">
        <f>IF(N178="snížená",J178,0)</f>
        <v>0</v>
      </c>
      <c r="BG178" s="180">
        <f>IF(N178="zákl. přenesená",J178,0)</f>
        <v>0</v>
      </c>
      <c r="BH178" s="180">
        <f>IF(N178="sníž. přenesená",J178,0)</f>
        <v>0</v>
      </c>
      <c r="BI178" s="180">
        <f>IF(N178="nulová",J178,0)</f>
        <v>0</v>
      </c>
      <c r="BJ178" s="22" t="s">
        <v>22</v>
      </c>
      <c r="BK178" s="180">
        <f>ROUND(I178*H178,2)</f>
        <v>10984</v>
      </c>
      <c r="BL178" s="22" t="s">
        <v>140</v>
      </c>
      <c r="BM178" s="22" t="s">
        <v>367</v>
      </c>
    </row>
    <row r="179" spans="2:65" s="1" customFormat="1" ht="22.5" customHeight="1">
      <c r="B179" s="36"/>
      <c r="C179" s="209" t="s">
        <v>368</v>
      </c>
      <c r="D179" s="209" t="s">
        <v>232</v>
      </c>
      <c r="E179" s="210" t="s">
        <v>369</v>
      </c>
      <c r="F179" s="211" t="s">
        <v>370</v>
      </c>
      <c r="G179" s="212" t="s">
        <v>293</v>
      </c>
      <c r="H179" s="213">
        <v>6</v>
      </c>
      <c r="I179" s="214">
        <v>887</v>
      </c>
      <c r="J179" s="214">
        <f>ROUND(I179*H179,2)</f>
        <v>5322</v>
      </c>
      <c r="K179" s="211" t="s">
        <v>20</v>
      </c>
      <c r="L179" s="215"/>
      <c r="M179" s="216" t="s">
        <v>20</v>
      </c>
      <c r="N179" s="217" t="s">
        <v>43</v>
      </c>
      <c r="O179" s="178">
        <v>0</v>
      </c>
      <c r="P179" s="178">
        <f>O179*H179</f>
        <v>0</v>
      </c>
      <c r="Q179" s="178">
        <v>0</v>
      </c>
      <c r="R179" s="178">
        <f>Q179*H179</f>
        <v>0</v>
      </c>
      <c r="S179" s="178">
        <v>0</v>
      </c>
      <c r="T179" s="179">
        <f>S179*H179</f>
        <v>0</v>
      </c>
      <c r="AR179" s="22" t="s">
        <v>182</v>
      </c>
      <c r="AT179" s="22" t="s">
        <v>232</v>
      </c>
      <c r="AU179" s="22" t="s">
        <v>81</v>
      </c>
      <c r="AY179" s="22" t="s">
        <v>133</v>
      </c>
      <c r="BE179" s="180">
        <f>IF(N179="základní",J179,0)</f>
        <v>5322</v>
      </c>
      <c r="BF179" s="180">
        <f>IF(N179="snížená",J179,0)</f>
        <v>0</v>
      </c>
      <c r="BG179" s="180">
        <f>IF(N179="zákl. přenesená",J179,0)</f>
        <v>0</v>
      </c>
      <c r="BH179" s="180">
        <f>IF(N179="sníž. přenesená",J179,0)</f>
        <v>0</v>
      </c>
      <c r="BI179" s="180">
        <f>IF(N179="nulová",J179,0)</f>
        <v>0</v>
      </c>
      <c r="BJ179" s="22" t="s">
        <v>22</v>
      </c>
      <c r="BK179" s="180">
        <f>ROUND(I179*H179,2)</f>
        <v>5322</v>
      </c>
      <c r="BL179" s="22" t="s">
        <v>140</v>
      </c>
      <c r="BM179" s="22" t="s">
        <v>371</v>
      </c>
    </row>
    <row r="180" spans="2:65" s="1" customFormat="1" ht="22.5" customHeight="1">
      <c r="B180" s="36"/>
      <c r="C180" s="170" t="s">
        <v>372</v>
      </c>
      <c r="D180" s="170" t="s">
        <v>135</v>
      </c>
      <c r="E180" s="171" t="s">
        <v>373</v>
      </c>
      <c r="F180" s="172" t="s">
        <v>374</v>
      </c>
      <c r="G180" s="173" t="s">
        <v>162</v>
      </c>
      <c r="H180" s="174">
        <v>805</v>
      </c>
      <c r="I180" s="175">
        <v>25</v>
      </c>
      <c r="J180" s="175">
        <f>ROUND(I180*H180,2)</f>
        <v>20125</v>
      </c>
      <c r="K180" s="172" t="s">
        <v>20</v>
      </c>
      <c r="L180" s="56"/>
      <c r="M180" s="176" t="s">
        <v>20</v>
      </c>
      <c r="N180" s="177" t="s">
        <v>43</v>
      </c>
      <c r="O180" s="178">
        <v>0</v>
      </c>
      <c r="P180" s="178">
        <f>O180*H180</f>
        <v>0</v>
      </c>
      <c r="Q180" s="178">
        <v>0</v>
      </c>
      <c r="R180" s="178">
        <f>Q180*H180</f>
        <v>0</v>
      </c>
      <c r="S180" s="178">
        <v>0</v>
      </c>
      <c r="T180" s="179">
        <f>S180*H180</f>
        <v>0</v>
      </c>
      <c r="AR180" s="22" t="s">
        <v>140</v>
      </c>
      <c r="AT180" s="22" t="s">
        <v>135</v>
      </c>
      <c r="AU180" s="22" t="s">
        <v>81</v>
      </c>
      <c r="AY180" s="22" t="s">
        <v>133</v>
      </c>
      <c r="BE180" s="180">
        <f>IF(N180="základní",J180,0)</f>
        <v>20125</v>
      </c>
      <c r="BF180" s="180">
        <f>IF(N180="snížená",J180,0)</f>
        <v>0</v>
      </c>
      <c r="BG180" s="180">
        <f>IF(N180="zákl. přenesená",J180,0)</f>
        <v>0</v>
      </c>
      <c r="BH180" s="180">
        <f>IF(N180="sníž. přenesená",J180,0)</f>
        <v>0</v>
      </c>
      <c r="BI180" s="180">
        <f>IF(N180="nulová",J180,0)</f>
        <v>0</v>
      </c>
      <c r="BJ180" s="22" t="s">
        <v>22</v>
      </c>
      <c r="BK180" s="180">
        <f>ROUND(I180*H180,2)</f>
        <v>20125</v>
      </c>
      <c r="BL180" s="22" t="s">
        <v>140</v>
      </c>
      <c r="BM180" s="22" t="s">
        <v>375</v>
      </c>
    </row>
    <row r="181" spans="2:65" s="1" customFormat="1" ht="22.5" customHeight="1">
      <c r="B181" s="36"/>
      <c r="C181" s="170" t="s">
        <v>376</v>
      </c>
      <c r="D181" s="170" t="s">
        <v>135</v>
      </c>
      <c r="E181" s="171" t="s">
        <v>377</v>
      </c>
      <c r="F181" s="172" t="s">
        <v>378</v>
      </c>
      <c r="G181" s="173" t="s">
        <v>162</v>
      </c>
      <c r="H181" s="174">
        <v>805</v>
      </c>
      <c r="I181" s="175">
        <v>13.8</v>
      </c>
      <c r="J181" s="175">
        <f>ROUND(I181*H181,2)</f>
        <v>11109</v>
      </c>
      <c r="K181" s="172" t="s">
        <v>139</v>
      </c>
      <c r="L181" s="56"/>
      <c r="M181" s="176" t="s">
        <v>20</v>
      </c>
      <c r="N181" s="177" t="s">
        <v>43</v>
      </c>
      <c r="O181" s="178">
        <v>4.3999999999999997E-2</v>
      </c>
      <c r="P181" s="178">
        <f>O181*H181</f>
        <v>35.419999999999995</v>
      </c>
      <c r="Q181" s="178">
        <v>0</v>
      </c>
      <c r="R181" s="178">
        <f>Q181*H181</f>
        <v>0</v>
      </c>
      <c r="S181" s="178">
        <v>0</v>
      </c>
      <c r="T181" s="179">
        <f>S181*H181</f>
        <v>0</v>
      </c>
      <c r="AR181" s="22" t="s">
        <v>140</v>
      </c>
      <c r="AT181" s="22" t="s">
        <v>135</v>
      </c>
      <c r="AU181" s="22" t="s">
        <v>81</v>
      </c>
      <c r="AY181" s="22" t="s">
        <v>133</v>
      </c>
      <c r="BE181" s="180">
        <f>IF(N181="základní",J181,0)</f>
        <v>11109</v>
      </c>
      <c r="BF181" s="180">
        <f>IF(N181="snížená",J181,0)</f>
        <v>0</v>
      </c>
      <c r="BG181" s="180">
        <f>IF(N181="zákl. přenesená",J181,0)</f>
        <v>0</v>
      </c>
      <c r="BH181" s="180">
        <f>IF(N181="sníž. přenesená",J181,0)</f>
        <v>0</v>
      </c>
      <c r="BI181" s="180">
        <f>IF(N181="nulová",J181,0)</f>
        <v>0</v>
      </c>
      <c r="BJ181" s="22" t="s">
        <v>22</v>
      </c>
      <c r="BK181" s="180">
        <f>ROUND(I181*H181,2)</f>
        <v>11109</v>
      </c>
      <c r="BL181" s="22" t="s">
        <v>140</v>
      </c>
      <c r="BM181" s="22" t="s">
        <v>379</v>
      </c>
    </row>
    <row r="182" spans="2:65" s="1" customFormat="1" ht="94.5">
      <c r="B182" s="36"/>
      <c r="C182" s="58"/>
      <c r="D182" s="196" t="s">
        <v>142</v>
      </c>
      <c r="E182" s="58"/>
      <c r="F182" s="208" t="s">
        <v>380</v>
      </c>
      <c r="G182" s="58"/>
      <c r="H182" s="58"/>
      <c r="I182" s="58"/>
      <c r="J182" s="58"/>
      <c r="K182" s="58"/>
      <c r="L182" s="56"/>
      <c r="M182" s="183"/>
      <c r="N182" s="37"/>
      <c r="O182" s="37"/>
      <c r="P182" s="37"/>
      <c r="Q182" s="37"/>
      <c r="R182" s="37"/>
      <c r="S182" s="37"/>
      <c r="T182" s="73"/>
      <c r="AT182" s="22" t="s">
        <v>142</v>
      </c>
      <c r="AU182" s="22" t="s">
        <v>81</v>
      </c>
    </row>
    <row r="183" spans="2:65" s="1" customFormat="1" ht="22.5" customHeight="1">
      <c r="B183" s="36"/>
      <c r="C183" s="170" t="s">
        <v>381</v>
      </c>
      <c r="D183" s="170" t="s">
        <v>135</v>
      </c>
      <c r="E183" s="171" t="s">
        <v>382</v>
      </c>
      <c r="F183" s="172" t="s">
        <v>383</v>
      </c>
      <c r="G183" s="173" t="s">
        <v>162</v>
      </c>
      <c r="H183" s="174">
        <v>805</v>
      </c>
      <c r="I183" s="175">
        <v>26.5</v>
      </c>
      <c r="J183" s="175">
        <f>ROUND(I183*H183,2)</f>
        <v>21332.5</v>
      </c>
      <c r="K183" s="172" t="s">
        <v>139</v>
      </c>
      <c r="L183" s="56"/>
      <c r="M183" s="176" t="s">
        <v>20</v>
      </c>
      <c r="N183" s="177" t="s">
        <v>43</v>
      </c>
      <c r="O183" s="178">
        <v>7.9000000000000001E-2</v>
      </c>
      <c r="P183" s="178">
        <f>O183*H183</f>
        <v>63.594999999999999</v>
      </c>
      <c r="Q183" s="178">
        <v>0</v>
      </c>
      <c r="R183" s="178">
        <f>Q183*H183</f>
        <v>0</v>
      </c>
      <c r="S183" s="178">
        <v>0</v>
      </c>
      <c r="T183" s="179">
        <f>S183*H183</f>
        <v>0</v>
      </c>
      <c r="AR183" s="22" t="s">
        <v>140</v>
      </c>
      <c r="AT183" s="22" t="s">
        <v>135</v>
      </c>
      <c r="AU183" s="22" t="s">
        <v>81</v>
      </c>
      <c r="AY183" s="22" t="s">
        <v>133</v>
      </c>
      <c r="BE183" s="180">
        <f>IF(N183="základní",J183,0)</f>
        <v>21332.5</v>
      </c>
      <c r="BF183" s="180">
        <f>IF(N183="snížená",J183,0)</f>
        <v>0</v>
      </c>
      <c r="BG183" s="180">
        <f>IF(N183="zákl. přenesená",J183,0)</f>
        <v>0</v>
      </c>
      <c r="BH183" s="180">
        <f>IF(N183="sníž. přenesená",J183,0)</f>
        <v>0</v>
      </c>
      <c r="BI183" s="180">
        <f>IF(N183="nulová",J183,0)</f>
        <v>0</v>
      </c>
      <c r="BJ183" s="22" t="s">
        <v>22</v>
      </c>
      <c r="BK183" s="180">
        <f>ROUND(I183*H183,2)</f>
        <v>21332.5</v>
      </c>
      <c r="BL183" s="22" t="s">
        <v>140</v>
      </c>
      <c r="BM183" s="22" t="s">
        <v>384</v>
      </c>
    </row>
    <row r="184" spans="2:65" s="1" customFormat="1" ht="40.5">
      <c r="B184" s="36"/>
      <c r="C184" s="58"/>
      <c r="D184" s="196" t="s">
        <v>142</v>
      </c>
      <c r="E184" s="58"/>
      <c r="F184" s="208" t="s">
        <v>385</v>
      </c>
      <c r="G184" s="58"/>
      <c r="H184" s="58"/>
      <c r="I184" s="58"/>
      <c r="J184" s="58"/>
      <c r="K184" s="58"/>
      <c r="L184" s="56"/>
      <c r="M184" s="183"/>
      <c r="N184" s="37"/>
      <c r="O184" s="37"/>
      <c r="P184" s="37"/>
      <c r="Q184" s="37"/>
      <c r="R184" s="37"/>
      <c r="S184" s="37"/>
      <c r="T184" s="73"/>
      <c r="AT184" s="22" t="s">
        <v>142</v>
      </c>
      <c r="AU184" s="22" t="s">
        <v>81</v>
      </c>
    </row>
    <row r="185" spans="2:65" s="1" customFormat="1" ht="22.5" customHeight="1">
      <c r="B185" s="36"/>
      <c r="C185" s="170" t="s">
        <v>386</v>
      </c>
      <c r="D185" s="170" t="s">
        <v>135</v>
      </c>
      <c r="E185" s="171" t="s">
        <v>387</v>
      </c>
      <c r="F185" s="172" t="s">
        <v>388</v>
      </c>
      <c r="G185" s="173" t="s">
        <v>293</v>
      </c>
      <c r="H185" s="174">
        <v>2</v>
      </c>
      <c r="I185" s="175">
        <v>6020</v>
      </c>
      <c r="J185" s="175">
        <f>ROUND(I185*H185,2)</f>
        <v>12040</v>
      </c>
      <c r="K185" s="172" t="s">
        <v>139</v>
      </c>
      <c r="L185" s="56"/>
      <c r="M185" s="176" t="s">
        <v>20</v>
      </c>
      <c r="N185" s="177" t="s">
        <v>43</v>
      </c>
      <c r="O185" s="178">
        <v>10.3</v>
      </c>
      <c r="P185" s="178">
        <f>O185*H185</f>
        <v>20.6</v>
      </c>
      <c r="Q185" s="178">
        <v>0.46009</v>
      </c>
      <c r="R185" s="178">
        <f>Q185*H185</f>
        <v>0.92018</v>
      </c>
      <c r="S185" s="178">
        <v>0</v>
      </c>
      <c r="T185" s="179">
        <f>S185*H185</f>
        <v>0</v>
      </c>
      <c r="AR185" s="22" t="s">
        <v>140</v>
      </c>
      <c r="AT185" s="22" t="s">
        <v>135</v>
      </c>
      <c r="AU185" s="22" t="s">
        <v>81</v>
      </c>
      <c r="AY185" s="22" t="s">
        <v>133</v>
      </c>
      <c r="BE185" s="180">
        <f>IF(N185="základní",J185,0)</f>
        <v>12040</v>
      </c>
      <c r="BF185" s="180">
        <f>IF(N185="snížená",J185,0)</f>
        <v>0</v>
      </c>
      <c r="BG185" s="180">
        <f>IF(N185="zákl. přenesená",J185,0)</f>
        <v>0</v>
      </c>
      <c r="BH185" s="180">
        <f>IF(N185="sníž. přenesená",J185,0)</f>
        <v>0</v>
      </c>
      <c r="BI185" s="180">
        <f>IF(N185="nulová",J185,0)</f>
        <v>0</v>
      </c>
      <c r="BJ185" s="22" t="s">
        <v>22</v>
      </c>
      <c r="BK185" s="180">
        <f>ROUND(I185*H185,2)</f>
        <v>12040</v>
      </c>
      <c r="BL185" s="22" t="s">
        <v>140</v>
      </c>
      <c r="BM185" s="22" t="s">
        <v>389</v>
      </c>
    </row>
    <row r="186" spans="2:65" s="1" customFormat="1" ht="94.5">
      <c r="B186" s="36"/>
      <c r="C186" s="58"/>
      <c r="D186" s="196" t="s">
        <v>142</v>
      </c>
      <c r="E186" s="58"/>
      <c r="F186" s="208" t="s">
        <v>380</v>
      </c>
      <c r="G186" s="58"/>
      <c r="H186" s="58"/>
      <c r="I186" s="58"/>
      <c r="J186" s="58"/>
      <c r="K186" s="58"/>
      <c r="L186" s="56"/>
      <c r="M186" s="183"/>
      <c r="N186" s="37"/>
      <c r="O186" s="37"/>
      <c r="P186" s="37"/>
      <c r="Q186" s="37"/>
      <c r="R186" s="37"/>
      <c r="S186" s="37"/>
      <c r="T186" s="73"/>
      <c r="AT186" s="22" t="s">
        <v>142</v>
      </c>
      <c r="AU186" s="22" t="s">
        <v>81</v>
      </c>
    </row>
    <row r="187" spans="2:65" s="1" customFormat="1" ht="31.5" customHeight="1">
      <c r="B187" s="36"/>
      <c r="C187" s="170" t="s">
        <v>390</v>
      </c>
      <c r="D187" s="170" t="s">
        <v>135</v>
      </c>
      <c r="E187" s="171" t="s">
        <v>391</v>
      </c>
      <c r="F187" s="172" t="s">
        <v>392</v>
      </c>
      <c r="G187" s="173" t="s">
        <v>293</v>
      </c>
      <c r="H187" s="174">
        <v>2</v>
      </c>
      <c r="I187" s="175">
        <v>4950</v>
      </c>
      <c r="J187" s="175">
        <f t="shared" ref="J187:J192" si="0">ROUND(I187*H187,2)</f>
        <v>9900</v>
      </c>
      <c r="K187" s="172" t="s">
        <v>20</v>
      </c>
      <c r="L187" s="56"/>
      <c r="M187" s="176" t="s">
        <v>20</v>
      </c>
      <c r="N187" s="177" t="s">
        <v>43</v>
      </c>
      <c r="O187" s="178">
        <v>21.292000000000002</v>
      </c>
      <c r="P187" s="178">
        <f t="shared" ref="P187:P192" si="1">O187*H187</f>
        <v>42.584000000000003</v>
      </c>
      <c r="Q187" s="178">
        <v>2.0305</v>
      </c>
      <c r="R187" s="178">
        <f t="shared" ref="R187:R192" si="2">Q187*H187</f>
        <v>4.0609999999999999</v>
      </c>
      <c r="S187" s="178">
        <v>0</v>
      </c>
      <c r="T187" s="179">
        <f t="shared" ref="T187:T192" si="3">S187*H187</f>
        <v>0</v>
      </c>
      <c r="AR187" s="22" t="s">
        <v>140</v>
      </c>
      <c r="AT187" s="22" t="s">
        <v>135</v>
      </c>
      <c r="AU187" s="22" t="s">
        <v>81</v>
      </c>
      <c r="AY187" s="22" t="s">
        <v>133</v>
      </c>
      <c r="BE187" s="180">
        <f t="shared" ref="BE187:BE192" si="4">IF(N187="základní",J187,0)</f>
        <v>9900</v>
      </c>
      <c r="BF187" s="180">
        <f t="shared" ref="BF187:BF192" si="5">IF(N187="snížená",J187,0)</f>
        <v>0</v>
      </c>
      <c r="BG187" s="180">
        <f t="shared" ref="BG187:BG192" si="6">IF(N187="zákl. přenesená",J187,0)</f>
        <v>0</v>
      </c>
      <c r="BH187" s="180">
        <f t="shared" ref="BH187:BH192" si="7">IF(N187="sníž. přenesená",J187,0)</f>
        <v>0</v>
      </c>
      <c r="BI187" s="180">
        <f t="shared" ref="BI187:BI192" si="8">IF(N187="nulová",J187,0)</f>
        <v>0</v>
      </c>
      <c r="BJ187" s="22" t="s">
        <v>22</v>
      </c>
      <c r="BK187" s="180">
        <f t="shared" ref="BK187:BK192" si="9">ROUND(I187*H187,2)</f>
        <v>9900</v>
      </c>
      <c r="BL187" s="22" t="s">
        <v>140</v>
      </c>
      <c r="BM187" s="22" t="s">
        <v>393</v>
      </c>
    </row>
    <row r="188" spans="2:65" s="1" customFormat="1" ht="31.5" customHeight="1">
      <c r="B188" s="36"/>
      <c r="C188" s="209" t="s">
        <v>394</v>
      </c>
      <c r="D188" s="209" t="s">
        <v>232</v>
      </c>
      <c r="E188" s="210" t="s">
        <v>395</v>
      </c>
      <c r="F188" s="211" t="s">
        <v>396</v>
      </c>
      <c r="G188" s="212" t="s">
        <v>293</v>
      </c>
      <c r="H188" s="213">
        <v>2</v>
      </c>
      <c r="I188" s="214">
        <v>10000</v>
      </c>
      <c r="J188" s="214">
        <f t="shared" si="0"/>
        <v>20000</v>
      </c>
      <c r="K188" s="211" t="s">
        <v>20</v>
      </c>
      <c r="L188" s="215"/>
      <c r="M188" s="216" t="s">
        <v>20</v>
      </c>
      <c r="N188" s="217" t="s">
        <v>43</v>
      </c>
      <c r="O188" s="178">
        <v>0</v>
      </c>
      <c r="P188" s="178">
        <f t="shared" si="1"/>
        <v>0</v>
      </c>
      <c r="Q188" s="178">
        <v>2.6909999999999998</v>
      </c>
      <c r="R188" s="178">
        <f t="shared" si="2"/>
        <v>5.3819999999999997</v>
      </c>
      <c r="S188" s="178">
        <v>0</v>
      </c>
      <c r="T188" s="179">
        <f t="shared" si="3"/>
        <v>0</v>
      </c>
      <c r="AR188" s="22" t="s">
        <v>182</v>
      </c>
      <c r="AT188" s="22" t="s">
        <v>232</v>
      </c>
      <c r="AU188" s="22" t="s">
        <v>81</v>
      </c>
      <c r="AY188" s="22" t="s">
        <v>133</v>
      </c>
      <c r="BE188" s="180">
        <f t="shared" si="4"/>
        <v>20000</v>
      </c>
      <c r="BF188" s="180">
        <f t="shared" si="5"/>
        <v>0</v>
      </c>
      <c r="BG188" s="180">
        <f t="shared" si="6"/>
        <v>0</v>
      </c>
      <c r="BH188" s="180">
        <f t="shared" si="7"/>
        <v>0</v>
      </c>
      <c r="BI188" s="180">
        <f t="shared" si="8"/>
        <v>0</v>
      </c>
      <c r="BJ188" s="22" t="s">
        <v>22</v>
      </c>
      <c r="BK188" s="180">
        <f t="shared" si="9"/>
        <v>20000</v>
      </c>
      <c r="BL188" s="22" t="s">
        <v>140</v>
      </c>
      <c r="BM188" s="22" t="s">
        <v>397</v>
      </c>
    </row>
    <row r="189" spans="2:65" s="1" customFormat="1" ht="22.5" customHeight="1">
      <c r="B189" s="36"/>
      <c r="C189" s="209" t="s">
        <v>398</v>
      </c>
      <c r="D189" s="209" t="s">
        <v>232</v>
      </c>
      <c r="E189" s="210" t="s">
        <v>399</v>
      </c>
      <c r="F189" s="211" t="s">
        <v>400</v>
      </c>
      <c r="G189" s="212" t="s">
        <v>293</v>
      </c>
      <c r="H189" s="213">
        <v>6</v>
      </c>
      <c r="I189" s="214">
        <v>257</v>
      </c>
      <c r="J189" s="214">
        <f t="shared" si="0"/>
        <v>1542</v>
      </c>
      <c r="K189" s="211" t="s">
        <v>20</v>
      </c>
      <c r="L189" s="215"/>
      <c r="M189" s="216" t="s">
        <v>20</v>
      </c>
      <c r="N189" s="217" t="s">
        <v>43</v>
      </c>
      <c r="O189" s="178">
        <v>0</v>
      </c>
      <c r="P189" s="178">
        <f t="shared" si="1"/>
        <v>0</v>
      </c>
      <c r="Q189" s="178">
        <v>6.8000000000000005E-2</v>
      </c>
      <c r="R189" s="178">
        <f t="shared" si="2"/>
        <v>0.40800000000000003</v>
      </c>
      <c r="S189" s="178">
        <v>0</v>
      </c>
      <c r="T189" s="179">
        <f t="shared" si="3"/>
        <v>0</v>
      </c>
      <c r="AR189" s="22" t="s">
        <v>182</v>
      </c>
      <c r="AT189" s="22" t="s">
        <v>232</v>
      </c>
      <c r="AU189" s="22" t="s">
        <v>81</v>
      </c>
      <c r="AY189" s="22" t="s">
        <v>133</v>
      </c>
      <c r="BE189" s="180">
        <f t="shared" si="4"/>
        <v>1542</v>
      </c>
      <c r="BF189" s="180">
        <f t="shared" si="5"/>
        <v>0</v>
      </c>
      <c r="BG189" s="180">
        <f t="shared" si="6"/>
        <v>0</v>
      </c>
      <c r="BH189" s="180">
        <f t="shared" si="7"/>
        <v>0</v>
      </c>
      <c r="BI189" s="180">
        <f t="shared" si="8"/>
        <v>0</v>
      </c>
      <c r="BJ189" s="22" t="s">
        <v>22</v>
      </c>
      <c r="BK189" s="180">
        <f t="shared" si="9"/>
        <v>1542</v>
      </c>
      <c r="BL189" s="22" t="s">
        <v>140</v>
      </c>
      <c r="BM189" s="22" t="s">
        <v>401</v>
      </c>
    </row>
    <row r="190" spans="2:65" s="1" customFormat="1" ht="22.5" customHeight="1">
      <c r="B190" s="36"/>
      <c r="C190" s="170" t="s">
        <v>402</v>
      </c>
      <c r="D190" s="170" t="s">
        <v>135</v>
      </c>
      <c r="E190" s="171" t="s">
        <v>403</v>
      </c>
      <c r="F190" s="172" t="s">
        <v>404</v>
      </c>
      <c r="G190" s="173" t="s">
        <v>293</v>
      </c>
      <c r="H190" s="174">
        <v>14</v>
      </c>
      <c r="I190" s="175">
        <v>154</v>
      </c>
      <c r="J190" s="175">
        <f t="shared" si="0"/>
        <v>2156</v>
      </c>
      <c r="K190" s="172" t="s">
        <v>20</v>
      </c>
      <c r="L190" s="56"/>
      <c r="M190" s="176" t="s">
        <v>20</v>
      </c>
      <c r="N190" s="177" t="s">
        <v>43</v>
      </c>
      <c r="O190" s="178">
        <v>0.14000000000000001</v>
      </c>
      <c r="P190" s="178">
        <f t="shared" si="1"/>
        <v>1.9600000000000002</v>
      </c>
      <c r="Q190" s="178">
        <v>2E-3</v>
      </c>
      <c r="R190" s="178">
        <f t="shared" si="2"/>
        <v>2.8000000000000001E-2</v>
      </c>
      <c r="S190" s="178">
        <v>0</v>
      </c>
      <c r="T190" s="179">
        <f t="shared" si="3"/>
        <v>0</v>
      </c>
      <c r="AR190" s="22" t="s">
        <v>140</v>
      </c>
      <c r="AT190" s="22" t="s">
        <v>135</v>
      </c>
      <c r="AU190" s="22" t="s">
        <v>81</v>
      </c>
      <c r="AY190" s="22" t="s">
        <v>133</v>
      </c>
      <c r="BE190" s="180">
        <f t="shared" si="4"/>
        <v>2156</v>
      </c>
      <c r="BF190" s="180">
        <f t="shared" si="5"/>
        <v>0</v>
      </c>
      <c r="BG190" s="180">
        <f t="shared" si="6"/>
        <v>0</v>
      </c>
      <c r="BH190" s="180">
        <f t="shared" si="7"/>
        <v>0</v>
      </c>
      <c r="BI190" s="180">
        <f t="shared" si="8"/>
        <v>0</v>
      </c>
      <c r="BJ190" s="22" t="s">
        <v>22</v>
      </c>
      <c r="BK190" s="180">
        <f t="shared" si="9"/>
        <v>2156</v>
      </c>
      <c r="BL190" s="22" t="s">
        <v>140</v>
      </c>
      <c r="BM190" s="22" t="s">
        <v>405</v>
      </c>
    </row>
    <row r="191" spans="2:65" s="1" customFormat="1" ht="31.5" customHeight="1">
      <c r="B191" s="36"/>
      <c r="C191" s="170" t="s">
        <v>406</v>
      </c>
      <c r="D191" s="170" t="s">
        <v>135</v>
      </c>
      <c r="E191" s="171" t="s">
        <v>407</v>
      </c>
      <c r="F191" s="172" t="s">
        <v>408</v>
      </c>
      <c r="G191" s="173" t="s">
        <v>293</v>
      </c>
      <c r="H191" s="174">
        <v>4</v>
      </c>
      <c r="I191" s="175">
        <v>2250</v>
      </c>
      <c r="J191" s="175">
        <f t="shared" si="0"/>
        <v>9000</v>
      </c>
      <c r="K191" s="172" t="s">
        <v>20</v>
      </c>
      <c r="L191" s="56"/>
      <c r="M191" s="176" t="s">
        <v>20</v>
      </c>
      <c r="N191" s="177" t="s">
        <v>43</v>
      </c>
      <c r="O191" s="178">
        <v>0</v>
      </c>
      <c r="P191" s="178">
        <f t="shared" si="1"/>
        <v>0</v>
      </c>
      <c r="Q191" s="178">
        <v>0</v>
      </c>
      <c r="R191" s="178">
        <f t="shared" si="2"/>
        <v>0</v>
      </c>
      <c r="S191" s="178">
        <v>0</v>
      </c>
      <c r="T191" s="179">
        <f t="shared" si="3"/>
        <v>0</v>
      </c>
      <c r="AR191" s="22" t="s">
        <v>140</v>
      </c>
      <c r="AT191" s="22" t="s">
        <v>135</v>
      </c>
      <c r="AU191" s="22" t="s">
        <v>81</v>
      </c>
      <c r="AY191" s="22" t="s">
        <v>133</v>
      </c>
      <c r="BE191" s="180">
        <f t="shared" si="4"/>
        <v>9000</v>
      </c>
      <c r="BF191" s="180">
        <f t="shared" si="5"/>
        <v>0</v>
      </c>
      <c r="BG191" s="180">
        <f t="shared" si="6"/>
        <v>0</v>
      </c>
      <c r="BH191" s="180">
        <f t="shared" si="7"/>
        <v>0</v>
      </c>
      <c r="BI191" s="180">
        <f t="shared" si="8"/>
        <v>0</v>
      </c>
      <c r="BJ191" s="22" t="s">
        <v>22</v>
      </c>
      <c r="BK191" s="180">
        <f t="shared" si="9"/>
        <v>9000</v>
      </c>
      <c r="BL191" s="22" t="s">
        <v>140</v>
      </c>
      <c r="BM191" s="22" t="s">
        <v>409</v>
      </c>
    </row>
    <row r="192" spans="2:65" s="1" customFormat="1" ht="22.5" customHeight="1">
      <c r="B192" s="36"/>
      <c r="C192" s="170" t="s">
        <v>410</v>
      </c>
      <c r="D192" s="170" t="s">
        <v>135</v>
      </c>
      <c r="E192" s="171" t="s">
        <v>411</v>
      </c>
      <c r="F192" s="172" t="s">
        <v>412</v>
      </c>
      <c r="G192" s="173" t="s">
        <v>293</v>
      </c>
      <c r="H192" s="174">
        <v>2</v>
      </c>
      <c r="I192" s="175">
        <v>682</v>
      </c>
      <c r="J192" s="175">
        <f t="shared" si="0"/>
        <v>1364</v>
      </c>
      <c r="K192" s="172" t="s">
        <v>139</v>
      </c>
      <c r="L192" s="56"/>
      <c r="M192" s="176" t="s">
        <v>20</v>
      </c>
      <c r="N192" s="177" t="s">
        <v>43</v>
      </c>
      <c r="O192" s="178">
        <v>1.694</v>
      </c>
      <c r="P192" s="178">
        <f t="shared" si="1"/>
        <v>3.3879999999999999</v>
      </c>
      <c r="Q192" s="178">
        <v>7.0200000000000002E-3</v>
      </c>
      <c r="R192" s="178">
        <f t="shared" si="2"/>
        <v>1.404E-2</v>
      </c>
      <c r="S192" s="178">
        <v>0</v>
      </c>
      <c r="T192" s="179">
        <f t="shared" si="3"/>
        <v>0</v>
      </c>
      <c r="AR192" s="22" t="s">
        <v>140</v>
      </c>
      <c r="AT192" s="22" t="s">
        <v>135</v>
      </c>
      <c r="AU192" s="22" t="s">
        <v>81</v>
      </c>
      <c r="AY192" s="22" t="s">
        <v>133</v>
      </c>
      <c r="BE192" s="180">
        <f t="shared" si="4"/>
        <v>1364</v>
      </c>
      <c r="BF192" s="180">
        <f t="shared" si="5"/>
        <v>0</v>
      </c>
      <c r="BG192" s="180">
        <f t="shared" si="6"/>
        <v>0</v>
      </c>
      <c r="BH192" s="180">
        <f t="shared" si="7"/>
        <v>0</v>
      </c>
      <c r="BI192" s="180">
        <f t="shared" si="8"/>
        <v>0</v>
      </c>
      <c r="BJ192" s="22" t="s">
        <v>22</v>
      </c>
      <c r="BK192" s="180">
        <f t="shared" si="9"/>
        <v>1364</v>
      </c>
      <c r="BL192" s="22" t="s">
        <v>140</v>
      </c>
      <c r="BM192" s="22" t="s">
        <v>413</v>
      </c>
    </row>
    <row r="193" spans="2:65" s="1" customFormat="1" ht="40.5">
      <c r="B193" s="36"/>
      <c r="C193" s="58"/>
      <c r="D193" s="196" t="s">
        <v>142</v>
      </c>
      <c r="E193" s="58"/>
      <c r="F193" s="208" t="s">
        <v>414</v>
      </c>
      <c r="G193" s="58"/>
      <c r="H193" s="58"/>
      <c r="I193" s="58"/>
      <c r="J193" s="58"/>
      <c r="K193" s="58"/>
      <c r="L193" s="56"/>
      <c r="M193" s="183"/>
      <c r="N193" s="37"/>
      <c r="O193" s="37"/>
      <c r="P193" s="37"/>
      <c r="Q193" s="37"/>
      <c r="R193" s="37"/>
      <c r="S193" s="37"/>
      <c r="T193" s="73"/>
      <c r="AT193" s="22" t="s">
        <v>142</v>
      </c>
      <c r="AU193" s="22" t="s">
        <v>81</v>
      </c>
    </row>
    <row r="194" spans="2:65" s="1" customFormat="1" ht="22.5" customHeight="1">
      <c r="B194" s="36"/>
      <c r="C194" s="209" t="s">
        <v>415</v>
      </c>
      <c r="D194" s="209" t="s">
        <v>232</v>
      </c>
      <c r="E194" s="210" t="s">
        <v>416</v>
      </c>
      <c r="F194" s="211" t="s">
        <v>417</v>
      </c>
      <c r="G194" s="212" t="s">
        <v>293</v>
      </c>
      <c r="H194" s="213">
        <v>2</v>
      </c>
      <c r="I194" s="214">
        <v>3430</v>
      </c>
      <c r="J194" s="214">
        <f>ROUND(I194*H194,2)</f>
        <v>6860</v>
      </c>
      <c r="K194" s="211" t="s">
        <v>139</v>
      </c>
      <c r="L194" s="215"/>
      <c r="M194" s="216" t="s">
        <v>20</v>
      </c>
      <c r="N194" s="217" t="s">
        <v>43</v>
      </c>
      <c r="O194" s="178">
        <v>0</v>
      </c>
      <c r="P194" s="178">
        <f>O194*H194</f>
        <v>0</v>
      </c>
      <c r="Q194" s="178">
        <v>5.4600000000000003E-2</v>
      </c>
      <c r="R194" s="178">
        <f>Q194*H194</f>
        <v>0.10920000000000001</v>
      </c>
      <c r="S194" s="178">
        <v>0</v>
      </c>
      <c r="T194" s="179">
        <f>S194*H194</f>
        <v>0</v>
      </c>
      <c r="AR194" s="22" t="s">
        <v>182</v>
      </c>
      <c r="AT194" s="22" t="s">
        <v>232</v>
      </c>
      <c r="AU194" s="22" t="s">
        <v>81</v>
      </c>
      <c r="AY194" s="22" t="s">
        <v>133</v>
      </c>
      <c r="BE194" s="180">
        <f>IF(N194="základní",J194,0)</f>
        <v>6860</v>
      </c>
      <c r="BF194" s="180">
        <f>IF(N194="snížená",J194,0)</f>
        <v>0</v>
      </c>
      <c r="BG194" s="180">
        <f>IF(N194="zákl. přenesená",J194,0)</f>
        <v>0</v>
      </c>
      <c r="BH194" s="180">
        <f>IF(N194="sníž. přenesená",J194,0)</f>
        <v>0</v>
      </c>
      <c r="BI194" s="180">
        <f>IF(N194="nulová",J194,0)</f>
        <v>0</v>
      </c>
      <c r="BJ194" s="22" t="s">
        <v>22</v>
      </c>
      <c r="BK194" s="180">
        <f>ROUND(I194*H194,2)</f>
        <v>6860</v>
      </c>
      <c r="BL194" s="22" t="s">
        <v>140</v>
      </c>
      <c r="BM194" s="22" t="s">
        <v>418</v>
      </c>
    </row>
    <row r="195" spans="2:65" s="1" customFormat="1" ht="31.5" customHeight="1">
      <c r="B195" s="36"/>
      <c r="C195" s="170" t="s">
        <v>419</v>
      </c>
      <c r="D195" s="170" t="s">
        <v>135</v>
      </c>
      <c r="E195" s="171" t="s">
        <v>420</v>
      </c>
      <c r="F195" s="172" t="s">
        <v>421</v>
      </c>
      <c r="G195" s="173" t="s">
        <v>293</v>
      </c>
      <c r="H195" s="174">
        <v>4</v>
      </c>
      <c r="I195" s="175">
        <v>227</v>
      </c>
      <c r="J195" s="175">
        <f>ROUND(I195*H195,2)</f>
        <v>908</v>
      </c>
      <c r="K195" s="172" t="s">
        <v>139</v>
      </c>
      <c r="L195" s="56"/>
      <c r="M195" s="176" t="s">
        <v>20</v>
      </c>
      <c r="N195" s="177" t="s">
        <v>43</v>
      </c>
      <c r="O195" s="178">
        <v>0.40300000000000002</v>
      </c>
      <c r="P195" s="178">
        <f>O195*H195</f>
        <v>1.6120000000000001</v>
      </c>
      <c r="Q195" s="178">
        <v>1.6000000000000001E-4</v>
      </c>
      <c r="R195" s="178">
        <f>Q195*H195</f>
        <v>6.4000000000000005E-4</v>
      </c>
      <c r="S195" s="178">
        <v>0</v>
      </c>
      <c r="T195" s="179">
        <f>S195*H195</f>
        <v>0</v>
      </c>
      <c r="AR195" s="22" t="s">
        <v>140</v>
      </c>
      <c r="AT195" s="22" t="s">
        <v>135</v>
      </c>
      <c r="AU195" s="22" t="s">
        <v>81</v>
      </c>
      <c r="AY195" s="22" t="s">
        <v>133</v>
      </c>
      <c r="BE195" s="180">
        <f>IF(N195="základní",J195,0)</f>
        <v>908</v>
      </c>
      <c r="BF195" s="180">
        <f>IF(N195="snížená",J195,0)</f>
        <v>0</v>
      </c>
      <c r="BG195" s="180">
        <f>IF(N195="zákl. přenesená",J195,0)</f>
        <v>0</v>
      </c>
      <c r="BH195" s="180">
        <f>IF(N195="sníž. přenesená",J195,0)</f>
        <v>0</v>
      </c>
      <c r="BI195" s="180">
        <f>IF(N195="nulová",J195,0)</f>
        <v>0</v>
      </c>
      <c r="BJ195" s="22" t="s">
        <v>22</v>
      </c>
      <c r="BK195" s="180">
        <f>ROUND(I195*H195,2)</f>
        <v>908</v>
      </c>
      <c r="BL195" s="22" t="s">
        <v>140</v>
      </c>
      <c r="BM195" s="22" t="s">
        <v>422</v>
      </c>
    </row>
    <row r="196" spans="2:65" s="1" customFormat="1" ht="67.5">
      <c r="B196" s="36"/>
      <c r="C196" s="58"/>
      <c r="D196" s="196" t="s">
        <v>142</v>
      </c>
      <c r="E196" s="58"/>
      <c r="F196" s="208" t="s">
        <v>423</v>
      </c>
      <c r="G196" s="58"/>
      <c r="H196" s="58"/>
      <c r="I196" s="58"/>
      <c r="J196" s="58"/>
      <c r="K196" s="58"/>
      <c r="L196" s="56"/>
      <c r="M196" s="183"/>
      <c r="N196" s="37"/>
      <c r="O196" s="37"/>
      <c r="P196" s="37"/>
      <c r="Q196" s="37"/>
      <c r="R196" s="37"/>
      <c r="S196" s="37"/>
      <c r="T196" s="73"/>
      <c r="AT196" s="22" t="s">
        <v>142</v>
      </c>
      <c r="AU196" s="22" t="s">
        <v>81</v>
      </c>
    </row>
    <row r="197" spans="2:65" s="1" customFormat="1" ht="22.5" customHeight="1">
      <c r="B197" s="36"/>
      <c r="C197" s="209" t="s">
        <v>424</v>
      </c>
      <c r="D197" s="209" t="s">
        <v>232</v>
      </c>
      <c r="E197" s="210" t="s">
        <v>425</v>
      </c>
      <c r="F197" s="211" t="s">
        <v>426</v>
      </c>
      <c r="G197" s="212" t="s">
        <v>293</v>
      </c>
      <c r="H197" s="213">
        <v>4</v>
      </c>
      <c r="I197" s="214">
        <v>535</v>
      </c>
      <c r="J197" s="214">
        <f>ROUND(I197*H197,2)</f>
        <v>2140</v>
      </c>
      <c r="K197" s="211" t="s">
        <v>20</v>
      </c>
      <c r="L197" s="215"/>
      <c r="M197" s="216" t="s">
        <v>20</v>
      </c>
      <c r="N197" s="217" t="s">
        <v>43</v>
      </c>
      <c r="O197" s="178">
        <v>0</v>
      </c>
      <c r="P197" s="178">
        <f>O197*H197</f>
        <v>0</v>
      </c>
      <c r="Q197" s="178">
        <v>8.8000000000000005E-3</v>
      </c>
      <c r="R197" s="178">
        <f>Q197*H197</f>
        <v>3.5200000000000002E-2</v>
      </c>
      <c r="S197" s="178">
        <v>0</v>
      </c>
      <c r="T197" s="179">
        <f>S197*H197</f>
        <v>0</v>
      </c>
      <c r="AR197" s="22" t="s">
        <v>182</v>
      </c>
      <c r="AT197" s="22" t="s">
        <v>232</v>
      </c>
      <c r="AU197" s="22" t="s">
        <v>81</v>
      </c>
      <c r="AY197" s="22" t="s">
        <v>133</v>
      </c>
      <c r="BE197" s="180">
        <f>IF(N197="základní",J197,0)</f>
        <v>2140</v>
      </c>
      <c r="BF197" s="180">
        <f>IF(N197="snížená",J197,0)</f>
        <v>0</v>
      </c>
      <c r="BG197" s="180">
        <f>IF(N197="zákl. přenesená",J197,0)</f>
        <v>0</v>
      </c>
      <c r="BH197" s="180">
        <f>IF(N197="sníž. přenesená",J197,0)</f>
        <v>0</v>
      </c>
      <c r="BI197" s="180">
        <f>IF(N197="nulová",J197,0)</f>
        <v>0</v>
      </c>
      <c r="BJ197" s="22" t="s">
        <v>22</v>
      </c>
      <c r="BK197" s="180">
        <f>ROUND(I197*H197,2)</f>
        <v>2140</v>
      </c>
      <c r="BL197" s="22" t="s">
        <v>140</v>
      </c>
      <c r="BM197" s="22" t="s">
        <v>427</v>
      </c>
    </row>
    <row r="198" spans="2:65" s="1" customFormat="1" ht="22.5" customHeight="1">
      <c r="B198" s="36"/>
      <c r="C198" s="170" t="s">
        <v>428</v>
      </c>
      <c r="D198" s="170" t="s">
        <v>135</v>
      </c>
      <c r="E198" s="171" t="s">
        <v>429</v>
      </c>
      <c r="F198" s="172" t="s">
        <v>430</v>
      </c>
      <c r="G198" s="173" t="s">
        <v>162</v>
      </c>
      <c r="H198" s="174">
        <v>1006.25</v>
      </c>
      <c r="I198" s="175">
        <v>37.700000000000003</v>
      </c>
      <c r="J198" s="175">
        <f>ROUND(I198*H198,2)</f>
        <v>37935.629999999997</v>
      </c>
      <c r="K198" s="172" t="s">
        <v>139</v>
      </c>
      <c r="L198" s="56"/>
      <c r="M198" s="176" t="s">
        <v>20</v>
      </c>
      <c r="N198" s="177" t="s">
        <v>43</v>
      </c>
      <c r="O198" s="178">
        <v>5.3999999999999999E-2</v>
      </c>
      <c r="P198" s="178">
        <f>O198*H198</f>
        <v>54.337499999999999</v>
      </c>
      <c r="Q198" s="178">
        <v>1.9000000000000001E-4</v>
      </c>
      <c r="R198" s="178">
        <f>Q198*H198</f>
        <v>0.19118750000000001</v>
      </c>
      <c r="S198" s="178">
        <v>0</v>
      </c>
      <c r="T198" s="179">
        <f>S198*H198</f>
        <v>0</v>
      </c>
      <c r="AR198" s="22" t="s">
        <v>140</v>
      </c>
      <c r="AT198" s="22" t="s">
        <v>135</v>
      </c>
      <c r="AU198" s="22" t="s">
        <v>81</v>
      </c>
      <c r="AY198" s="22" t="s">
        <v>133</v>
      </c>
      <c r="BE198" s="180">
        <f>IF(N198="základní",J198,0)</f>
        <v>37935.629999999997</v>
      </c>
      <c r="BF198" s="180">
        <f>IF(N198="snížená",J198,0)</f>
        <v>0</v>
      </c>
      <c r="BG198" s="180">
        <f>IF(N198="zákl. přenesená",J198,0)</f>
        <v>0</v>
      </c>
      <c r="BH198" s="180">
        <f>IF(N198="sníž. přenesená",J198,0)</f>
        <v>0</v>
      </c>
      <c r="BI198" s="180">
        <f>IF(N198="nulová",J198,0)</f>
        <v>0</v>
      </c>
      <c r="BJ198" s="22" t="s">
        <v>22</v>
      </c>
      <c r="BK198" s="180">
        <f>ROUND(I198*H198,2)</f>
        <v>37935.629999999997</v>
      </c>
      <c r="BL198" s="22" t="s">
        <v>140</v>
      </c>
      <c r="BM198" s="22" t="s">
        <v>431</v>
      </c>
    </row>
    <row r="199" spans="2:65" s="11" customFormat="1">
      <c r="B199" s="184"/>
      <c r="C199" s="185"/>
      <c r="D199" s="196" t="s">
        <v>144</v>
      </c>
      <c r="E199" s="185"/>
      <c r="F199" s="206" t="s">
        <v>432</v>
      </c>
      <c r="G199" s="185"/>
      <c r="H199" s="207">
        <v>1006.25</v>
      </c>
      <c r="I199" s="185"/>
      <c r="J199" s="185"/>
      <c r="K199" s="185"/>
      <c r="L199" s="189"/>
      <c r="M199" s="190"/>
      <c r="N199" s="191"/>
      <c r="O199" s="191"/>
      <c r="P199" s="191"/>
      <c r="Q199" s="191"/>
      <c r="R199" s="191"/>
      <c r="S199" s="191"/>
      <c r="T199" s="192"/>
      <c r="AT199" s="193" t="s">
        <v>144</v>
      </c>
      <c r="AU199" s="193" t="s">
        <v>81</v>
      </c>
      <c r="AV199" s="11" t="s">
        <v>81</v>
      </c>
      <c r="AW199" s="11" t="s">
        <v>6</v>
      </c>
      <c r="AX199" s="11" t="s">
        <v>22</v>
      </c>
      <c r="AY199" s="193" t="s">
        <v>133</v>
      </c>
    </row>
    <row r="200" spans="2:65" s="1" customFormat="1" ht="22.5" customHeight="1">
      <c r="B200" s="36"/>
      <c r="C200" s="170" t="s">
        <v>433</v>
      </c>
      <c r="D200" s="170" t="s">
        <v>135</v>
      </c>
      <c r="E200" s="171" t="s">
        <v>434</v>
      </c>
      <c r="F200" s="172" t="s">
        <v>435</v>
      </c>
      <c r="G200" s="173" t="s">
        <v>162</v>
      </c>
      <c r="H200" s="174">
        <v>805</v>
      </c>
      <c r="I200" s="175">
        <v>11.1</v>
      </c>
      <c r="J200" s="175">
        <f>ROUND(I200*H200,2)</f>
        <v>8935.5</v>
      </c>
      <c r="K200" s="172" t="s">
        <v>139</v>
      </c>
      <c r="L200" s="56"/>
      <c r="M200" s="176" t="s">
        <v>20</v>
      </c>
      <c r="N200" s="177" t="s">
        <v>43</v>
      </c>
      <c r="O200" s="178">
        <v>2.5000000000000001E-2</v>
      </c>
      <c r="P200" s="178">
        <f>O200*H200</f>
        <v>20.125</v>
      </c>
      <c r="Q200" s="178">
        <v>9.0000000000000006E-5</v>
      </c>
      <c r="R200" s="178">
        <f>Q200*H200</f>
        <v>7.2450000000000001E-2</v>
      </c>
      <c r="S200" s="178">
        <v>0</v>
      </c>
      <c r="T200" s="179">
        <f>S200*H200</f>
        <v>0</v>
      </c>
      <c r="AR200" s="22" t="s">
        <v>140</v>
      </c>
      <c r="AT200" s="22" t="s">
        <v>135</v>
      </c>
      <c r="AU200" s="22" t="s">
        <v>81</v>
      </c>
      <c r="AY200" s="22" t="s">
        <v>133</v>
      </c>
      <c r="BE200" s="180">
        <f>IF(N200="základní",J200,0)</f>
        <v>8935.5</v>
      </c>
      <c r="BF200" s="180">
        <f>IF(N200="snížená",J200,0)</f>
        <v>0</v>
      </c>
      <c r="BG200" s="180">
        <f>IF(N200="zákl. přenesená",J200,0)</f>
        <v>0</v>
      </c>
      <c r="BH200" s="180">
        <f>IF(N200="sníž. přenesená",J200,0)</f>
        <v>0</v>
      </c>
      <c r="BI200" s="180">
        <f>IF(N200="nulová",J200,0)</f>
        <v>0</v>
      </c>
      <c r="BJ200" s="22" t="s">
        <v>22</v>
      </c>
      <c r="BK200" s="180">
        <f>ROUND(I200*H200,2)</f>
        <v>8935.5</v>
      </c>
      <c r="BL200" s="22" t="s">
        <v>140</v>
      </c>
      <c r="BM200" s="22" t="s">
        <v>436</v>
      </c>
    </row>
    <row r="201" spans="2:65" s="10" customFormat="1" ht="29.85" customHeight="1">
      <c r="B201" s="154"/>
      <c r="C201" s="155"/>
      <c r="D201" s="167" t="s">
        <v>71</v>
      </c>
      <c r="E201" s="168" t="s">
        <v>437</v>
      </c>
      <c r="F201" s="168" t="s">
        <v>438</v>
      </c>
      <c r="G201" s="155"/>
      <c r="H201" s="155"/>
      <c r="I201" s="155"/>
      <c r="J201" s="169">
        <f>BK201</f>
        <v>151481.38</v>
      </c>
      <c r="K201" s="155"/>
      <c r="L201" s="159"/>
      <c r="M201" s="160"/>
      <c r="N201" s="161"/>
      <c r="O201" s="161"/>
      <c r="P201" s="162">
        <f>SUM(P202:P203)</f>
        <v>272.40879999999999</v>
      </c>
      <c r="Q201" s="161"/>
      <c r="R201" s="162">
        <f>SUM(R202:R203)</f>
        <v>0</v>
      </c>
      <c r="S201" s="161"/>
      <c r="T201" s="163">
        <f>SUM(T202:T203)</f>
        <v>0</v>
      </c>
      <c r="AR201" s="164" t="s">
        <v>22</v>
      </c>
      <c r="AT201" s="165" t="s">
        <v>71</v>
      </c>
      <c r="AU201" s="165" t="s">
        <v>22</v>
      </c>
      <c r="AY201" s="164" t="s">
        <v>133</v>
      </c>
      <c r="BK201" s="166">
        <f>SUM(BK202:BK203)</f>
        <v>151481.38</v>
      </c>
    </row>
    <row r="202" spans="2:65" s="1" customFormat="1" ht="44.25" customHeight="1">
      <c r="B202" s="36"/>
      <c r="C202" s="170" t="s">
        <v>439</v>
      </c>
      <c r="D202" s="170" t="s">
        <v>135</v>
      </c>
      <c r="E202" s="171" t="s">
        <v>440</v>
      </c>
      <c r="F202" s="172" t="s">
        <v>441</v>
      </c>
      <c r="G202" s="173" t="s">
        <v>216</v>
      </c>
      <c r="H202" s="174">
        <v>184.06</v>
      </c>
      <c r="I202" s="175">
        <v>823</v>
      </c>
      <c r="J202" s="175">
        <f>ROUND(I202*H202,2)</f>
        <v>151481.38</v>
      </c>
      <c r="K202" s="172" t="s">
        <v>139</v>
      </c>
      <c r="L202" s="56"/>
      <c r="M202" s="176" t="s">
        <v>20</v>
      </c>
      <c r="N202" s="177" t="s">
        <v>43</v>
      </c>
      <c r="O202" s="178">
        <v>1.48</v>
      </c>
      <c r="P202" s="178">
        <f>O202*H202</f>
        <v>272.40879999999999</v>
      </c>
      <c r="Q202" s="178">
        <v>0</v>
      </c>
      <c r="R202" s="178">
        <f>Q202*H202</f>
        <v>0</v>
      </c>
      <c r="S202" s="178">
        <v>0</v>
      </c>
      <c r="T202" s="179">
        <f>S202*H202</f>
        <v>0</v>
      </c>
      <c r="AR202" s="22" t="s">
        <v>140</v>
      </c>
      <c r="AT202" s="22" t="s">
        <v>135</v>
      </c>
      <c r="AU202" s="22" t="s">
        <v>81</v>
      </c>
      <c r="AY202" s="22" t="s">
        <v>133</v>
      </c>
      <c r="BE202" s="180">
        <f>IF(N202="základní",J202,0)</f>
        <v>151481.38</v>
      </c>
      <c r="BF202" s="180">
        <f>IF(N202="snížená",J202,0)</f>
        <v>0</v>
      </c>
      <c r="BG202" s="180">
        <f>IF(N202="zákl. přenesená",J202,0)</f>
        <v>0</v>
      </c>
      <c r="BH202" s="180">
        <f>IF(N202="sníž. přenesená",J202,0)</f>
        <v>0</v>
      </c>
      <c r="BI202" s="180">
        <f>IF(N202="nulová",J202,0)</f>
        <v>0</v>
      </c>
      <c r="BJ202" s="22" t="s">
        <v>22</v>
      </c>
      <c r="BK202" s="180">
        <f>ROUND(I202*H202,2)</f>
        <v>151481.38</v>
      </c>
      <c r="BL202" s="22" t="s">
        <v>140</v>
      </c>
      <c r="BM202" s="22" t="s">
        <v>442</v>
      </c>
    </row>
    <row r="203" spans="2:65" s="1" customFormat="1" ht="54">
      <c r="B203" s="36"/>
      <c r="C203" s="58"/>
      <c r="D203" s="181" t="s">
        <v>142</v>
      </c>
      <c r="E203" s="58"/>
      <c r="F203" s="182" t="s">
        <v>443</v>
      </c>
      <c r="G203" s="58"/>
      <c r="H203" s="58"/>
      <c r="I203" s="58"/>
      <c r="J203" s="58"/>
      <c r="K203" s="58"/>
      <c r="L203" s="56"/>
      <c r="M203" s="183"/>
      <c r="N203" s="37"/>
      <c r="O203" s="37"/>
      <c r="P203" s="37"/>
      <c r="Q203" s="37"/>
      <c r="R203" s="37"/>
      <c r="S203" s="37"/>
      <c r="T203" s="73"/>
      <c r="AT203" s="22" t="s">
        <v>142</v>
      </c>
      <c r="AU203" s="22" t="s">
        <v>81</v>
      </c>
    </row>
    <row r="204" spans="2:65" s="10" customFormat="1" ht="37.35" customHeight="1">
      <c r="B204" s="154"/>
      <c r="C204" s="155"/>
      <c r="D204" s="156" t="s">
        <v>71</v>
      </c>
      <c r="E204" s="157" t="s">
        <v>232</v>
      </c>
      <c r="F204" s="157" t="s">
        <v>444</v>
      </c>
      <c r="G204" s="155"/>
      <c r="H204" s="155"/>
      <c r="I204" s="155"/>
      <c r="J204" s="158">
        <f>BK204</f>
        <v>170000</v>
      </c>
      <c r="K204" s="155"/>
      <c r="L204" s="159"/>
      <c r="M204" s="160"/>
      <c r="N204" s="161"/>
      <c r="O204" s="161"/>
      <c r="P204" s="162">
        <f>P205</f>
        <v>0</v>
      </c>
      <c r="Q204" s="161"/>
      <c r="R204" s="162">
        <f>R205</f>
        <v>0</v>
      </c>
      <c r="S204" s="161"/>
      <c r="T204" s="163">
        <f>T205</f>
        <v>0</v>
      </c>
      <c r="AR204" s="164" t="s">
        <v>154</v>
      </c>
      <c r="AT204" s="165" t="s">
        <v>71</v>
      </c>
      <c r="AU204" s="165" t="s">
        <v>72</v>
      </c>
      <c r="AY204" s="164" t="s">
        <v>133</v>
      </c>
      <c r="BK204" s="166">
        <f>BK205</f>
        <v>170000</v>
      </c>
    </row>
    <row r="205" spans="2:65" s="10" customFormat="1" ht="19.899999999999999" customHeight="1">
      <c r="B205" s="154"/>
      <c r="C205" s="155"/>
      <c r="D205" s="167" t="s">
        <v>71</v>
      </c>
      <c r="E205" s="168" t="s">
        <v>445</v>
      </c>
      <c r="F205" s="168" t="s">
        <v>446</v>
      </c>
      <c r="G205" s="155"/>
      <c r="H205" s="155"/>
      <c r="I205" s="155"/>
      <c r="J205" s="169">
        <f>BK205</f>
        <v>170000</v>
      </c>
      <c r="K205" s="155"/>
      <c r="L205" s="159"/>
      <c r="M205" s="160"/>
      <c r="N205" s="161"/>
      <c r="O205" s="161"/>
      <c r="P205" s="162">
        <f>P206</f>
        <v>0</v>
      </c>
      <c r="Q205" s="161"/>
      <c r="R205" s="162">
        <f>R206</f>
        <v>0</v>
      </c>
      <c r="S205" s="161"/>
      <c r="T205" s="163">
        <f>T206</f>
        <v>0</v>
      </c>
      <c r="AR205" s="164" t="s">
        <v>154</v>
      </c>
      <c r="AT205" s="165" t="s">
        <v>71</v>
      </c>
      <c r="AU205" s="165" t="s">
        <v>22</v>
      </c>
      <c r="AY205" s="164" t="s">
        <v>133</v>
      </c>
      <c r="BK205" s="166">
        <f>BK206</f>
        <v>170000</v>
      </c>
    </row>
    <row r="206" spans="2:65" s="1" customFormat="1" ht="22.5" customHeight="1">
      <c r="B206" s="36"/>
      <c r="C206" s="170" t="s">
        <v>447</v>
      </c>
      <c r="D206" s="170" t="s">
        <v>135</v>
      </c>
      <c r="E206" s="171" t="s">
        <v>448</v>
      </c>
      <c r="F206" s="172" t="s">
        <v>449</v>
      </c>
      <c r="G206" s="173" t="s">
        <v>450</v>
      </c>
      <c r="H206" s="174">
        <v>1</v>
      </c>
      <c r="I206" s="175">
        <v>170000</v>
      </c>
      <c r="J206" s="175">
        <f>ROUND(I206*H206,2)</f>
        <v>170000</v>
      </c>
      <c r="K206" s="172" t="s">
        <v>20</v>
      </c>
      <c r="L206" s="56"/>
      <c r="M206" s="176" t="s">
        <v>20</v>
      </c>
      <c r="N206" s="218" t="s">
        <v>43</v>
      </c>
      <c r="O206" s="219">
        <v>0</v>
      </c>
      <c r="P206" s="219">
        <f>O206*H206</f>
        <v>0</v>
      </c>
      <c r="Q206" s="219">
        <v>0</v>
      </c>
      <c r="R206" s="219">
        <f>Q206*H206</f>
        <v>0</v>
      </c>
      <c r="S206" s="219">
        <v>0</v>
      </c>
      <c r="T206" s="220">
        <f>S206*H206</f>
        <v>0</v>
      </c>
      <c r="AR206" s="22" t="s">
        <v>447</v>
      </c>
      <c r="AT206" s="22" t="s">
        <v>135</v>
      </c>
      <c r="AU206" s="22" t="s">
        <v>81</v>
      </c>
      <c r="AY206" s="22" t="s">
        <v>133</v>
      </c>
      <c r="BE206" s="180">
        <f>IF(N206="základní",J206,0)</f>
        <v>170000</v>
      </c>
      <c r="BF206" s="180">
        <f>IF(N206="snížená",J206,0)</f>
        <v>0</v>
      </c>
      <c r="BG206" s="180">
        <f>IF(N206="zákl. přenesená",J206,0)</f>
        <v>0</v>
      </c>
      <c r="BH206" s="180">
        <f>IF(N206="sníž. přenesená",J206,0)</f>
        <v>0</v>
      </c>
      <c r="BI206" s="180">
        <f>IF(N206="nulová",J206,0)</f>
        <v>0</v>
      </c>
      <c r="BJ206" s="22" t="s">
        <v>22</v>
      </c>
      <c r="BK206" s="180">
        <f>ROUND(I206*H206,2)</f>
        <v>170000</v>
      </c>
      <c r="BL206" s="22" t="s">
        <v>447</v>
      </c>
      <c r="BM206" s="22" t="s">
        <v>451</v>
      </c>
    </row>
    <row r="207" spans="2:65" s="1" customFormat="1" ht="6.95" customHeight="1">
      <c r="B207" s="51"/>
      <c r="C207" s="52"/>
      <c r="D207" s="52"/>
      <c r="E207" s="52"/>
      <c r="F207" s="52"/>
      <c r="G207" s="52"/>
      <c r="H207" s="52"/>
      <c r="I207" s="52"/>
      <c r="J207" s="52"/>
      <c r="K207" s="52"/>
      <c r="L207" s="56"/>
    </row>
  </sheetData>
  <sheetProtection password="CC35" sheet="1" objects="1" scenarios="1" formatCells="0" formatColumns="0" formatRows="0" sort="0" autoFilter="0"/>
  <autoFilter ref="C82:K206"/>
  <mergeCells count="9">
    <mergeCell ref="E73:H73"/>
    <mergeCell ref="E75:H7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2"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7"/>
  <sheetViews>
    <sheetView showGridLines="0" tabSelected="1" workbookViewId="0">
      <pane ySplit="1" topLeftCell="A56" activePane="bottomLeft" state="frozen"/>
      <selection pane="bottomLeft" activeCell="D74" sqref="D74"/>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06"/>
      <c r="B1" s="15"/>
      <c r="C1" s="15"/>
      <c r="D1" s="16" t="s">
        <v>1</v>
      </c>
      <c r="E1" s="15"/>
      <c r="F1" s="107" t="s">
        <v>98</v>
      </c>
      <c r="G1" s="344" t="s">
        <v>99</v>
      </c>
      <c r="H1" s="344"/>
      <c r="I1" s="15"/>
      <c r="J1" s="107" t="s">
        <v>100</v>
      </c>
      <c r="K1" s="16" t="s">
        <v>101</v>
      </c>
      <c r="L1" s="107" t="s">
        <v>102</v>
      </c>
      <c r="M1" s="107"/>
      <c r="N1" s="107"/>
      <c r="O1" s="107"/>
      <c r="P1" s="107"/>
      <c r="Q1" s="107"/>
      <c r="R1" s="107"/>
      <c r="S1" s="107"/>
      <c r="T1" s="107"/>
      <c r="U1" s="108"/>
      <c r="V1" s="10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309"/>
      <c r="M2" s="309"/>
      <c r="N2" s="309"/>
      <c r="O2" s="309"/>
      <c r="P2" s="309"/>
      <c r="Q2" s="309"/>
      <c r="R2" s="309"/>
      <c r="S2" s="309"/>
      <c r="T2" s="309"/>
      <c r="U2" s="309"/>
      <c r="V2" s="309"/>
      <c r="AT2" s="22" t="s">
        <v>85</v>
      </c>
    </row>
    <row r="3" spans="1:70" ht="6.95" customHeight="1">
      <c r="B3" s="23"/>
      <c r="C3" s="24"/>
      <c r="D3" s="24"/>
      <c r="E3" s="24"/>
      <c r="F3" s="24"/>
      <c r="G3" s="24"/>
      <c r="H3" s="24"/>
      <c r="I3" s="24"/>
      <c r="J3" s="24"/>
      <c r="K3" s="25"/>
      <c r="AT3" s="22" t="s">
        <v>81</v>
      </c>
    </row>
    <row r="4" spans="1:70" ht="36.950000000000003" customHeight="1">
      <c r="B4" s="26"/>
      <c r="C4" s="27"/>
      <c r="D4" s="28" t="s">
        <v>103</v>
      </c>
      <c r="E4" s="27"/>
      <c r="F4" s="27"/>
      <c r="G4" s="27"/>
      <c r="H4" s="27"/>
      <c r="I4" s="27"/>
      <c r="J4" s="27"/>
      <c r="K4" s="29"/>
      <c r="M4" s="30" t="s">
        <v>12</v>
      </c>
      <c r="AT4" s="22" t="s">
        <v>6</v>
      </c>
    </row>
    <row r="5" spans="1:70" ht="6.95" customHeight="1">
      <c r="B5" s="26"/>
      <c r="C5" s="27"/>
      <c r="D5" s="27"/>
      <c r="E5" s="27"/>
      <c r="F5" s="27"/>
      <c r="G5" s="27"/>
      <c r="H5" s="27"/>
      <c r="I5" s="27"/>
      <c r="J5" s="27"/>
      <c r="K5" s="29"/>
    </row>
    <row r="6" spans="1:70" ht="15">
      <c r="B6" s="26"/>
      <c r="C6" s="27"/>
      <c r="D6" s="34" t="s">
        <v>16</v>
      </c>
      <c r="E6" s="27"/>
      <c r="F6" s="27"/>
      <c r="G6" s="27"/>
      <c r="H6" s="27"/>
      <c r="I6" s="27"/>
      <c r="J6" s="27"/>
      <c r="K6" s="29"/>
    </row>
    <row r="7" spans="1:70" ht="22.5" customHeight="1">
      <c r="B7" s="26"/>
      <c r="C7" s="27"/>
      <c r="D7" s="27"/>
      <c r="E7" s="345" t="str">
        <f>'Rekapitulace stavby'!K6</f>
        <v>Vodovod Levínská Olešnice a Žďár</v>
      </c>
      <c r="F7" s="346"/>
      <c r="G7" s="346"/>
      <c r="H7" s="346"/>
      <c r="I7" s="27"/>
      <c r="J7" s="27"/>
      <c r="K7" s="29"/>
    </row>
    <row r="8" spans="1:70" s="1" customFormat="1" ht="15">
      <c r="B8" s="36"/>
      <c r="C8" s="37"/>
      <c r="D8" s="34" t="s">
        <v>104</v>
      </c>
      <c r="E8" s="37"/>
      <c r="F8" s="37"/>
      <c r="G8" s="37"/>
      <c r="H8" s="37"/>
      <c r="I8" s="37"/>
      <c r="J8" s="37"/>
      <c r="K8" s="40"/>
    </row>
    <row r="9" spans="1:70" s="1" customFormat="1" ht="36.950000000000003" customHeight="1">
      <c r="B9" s="36"/>
      <c r="C9" s="37"/>
      <c r="D9" s="37"/>
      <c r="E9" s="347" t="s">
        <v>452</v>
      </c>
      <c r="F9" s="348"/>
      <c r="G9" s="348"/>
      <c r="H9" s="348"/>
      <c r="I9" s="37"/>
      <c r="J9" s="37"/>
      <c r="K9" s="40"/>
    </row>
    <row r="10" spans="1:70" s="1" customFormat="1">
      <c r="B10" s="36"/>
      <c r="C10" s="37"/>
      <c r="D10" s="37"/>
      <c r="E10" s="37"/>
      <c r="F10" s="37"/>
      <c r="G10" s="37"/>
      <c r="H10" s="37"/>
      <c r="I10" s="37"/>
      <c r="J10" s="37"/>
      <c r="K10" s="40"/>
    </row>
    <row r="11" spans="1:70" s="1" customFormat="1" ht="14.45" customHeight="1">
      <c r="B11" s="36"/>
      <c r="C11" s="37"/>
      <c r="D11" s="34" t="s">
        <v>19</v>
      </c>
      <c r="E11" s="37"/>
      <c r="F11" s="32" t="s">
        <v>20</v>
      </c>
      <c r="G11" s="37"/>
      <c r="H11" s="37"/>
      <c r="I11" s="34" t="s">
        <v>21</v>
      </c>
      <c r="J11" s="32" t="s">
        <v>20</v>
      </c>
      <c r="K11" s="40"/>
    </row>
    <row r="12" spans="1:70" s="1" customFormat="1" ht="14.45" customHeight="1">
      <c r="B12" s="36"/>
      <c r="C12" s="37"/>
      <c r="D12" s="34" t="s">
        <v>23</v>
      </c>
      <c r="E12" s="37"/>
      <c r="F12" s="32" t="s">
        <v>24</v>
      </c>
      <c r="G12" s="37"/>
      <c r="H12" s="37"/>
      <c r="I12" s="34" t="s">
        <v>25</v>
      </c>
      <c r="J12" s="109" t="str">
        <f>'Rekapitulace stavby'!AN8</f>
        <v>8. 11. 2017</v>
      </c>
      <c r="K12" s="40"/>
    </row>
    <row r="13" spans="1:70" s="1" customFormat="1" ht="10.9" customHeight="1">
      <c r="B13" s="36"/>
      <c r="C13" s="37"/>
      <c r="D13" s="37"/>
      <c r="E13" s="37"/>
      <c r="F13" s="37"/>
      <c r="G13" s="37"/>
      <c r="H13" s="37"/>
      <c r="I13" s="37"/>
      <c r="J13" s="37"/>
      <c r="K13" s="40"/>
    </row>
    <row r="14" spans="1:70" s="1" customFormat="1" ht="14.45" customHeight="1">
      <c r="B14" s="36"/>
      <c r="C14" s="37"/>
      <c r="D14" s="34" t="s">
        <v>29</v>
      </c>
      <c r="E14" s="37"/>
      <c r="F14" s="37"/>
      <c r="G14" s="37"/>
      <c r="H14" s="37"/>
      <c r="I14" s="34" t="s">
        <v>30</v>
      </c>
      <c r="J14" s="32" t="s">
        <v>20</v>
      </c>
      <c r="K14" s="40"/>
    </row>
    <row r="15" spans="1:70" s="1" customFormat="1" ht="18" customHeight="1">
      <c r="B15" s="36"/>
      <c r="C15" s="37"/>
      <c r="D15" s="37"/>
      <c r="E15" s="32" t="s">
        <v>31</v>
      </c>
      <c r="F15" s="37"/>
      <c r="G15" s="37"/>
      <c r="H15" s="37"/>
      <c r="I15" s="34" t="s">
        <v>32</v>
      </c>
      <c r="J15" s="32" t="s">
        <v>20</v>
      </c>
      <c r="K15" s="40"/>
    </row>
    <row r="16" spans="1:70" s="1" customFormat="1" ht="6.95" customHeight="1">
      <c r="B16" s="36"/>
      <c r="C16" s="37"/>
      <c r="D16" s="37"/>
      <c r="E16" s="37"/>
      <c r="F16" s="37"/>
      <c r="G16" s="37"/>
      <c r="H16" s="37"/>
      <c r="I16" s="37"/>
      <c r="J16" s="37"/>
      <c r="K16" s="40"/>
    </row>
    <row r="17" spans="2:11" s="1" customFormat="1" ht="14.45" customHeight="1">
      <c r="B17" s="36"/>
      <c r="C17" s="37"/>
      <c r="D17" s="34" t="s">
        <v>33</v>
      </c>
      <c r="E17" s="37"/>
      <c r="F17" s="37"/>
      <c r="G17" s="37"/>
      <c r="H17" s="37"/>
      <c r="I17" s="34" t="s">
        <v>30</v>
      </c>
      <c r="J17" s="32" t="str">
        <f>IF('Rekapitulace stavby'!AN13="Vyplň údaj","",IF('Rekapitulace stavby'!AN13="","",'Rekapitulace stavby'!AN13))</f>
        <v/>
      </c>
      <c r="K17" s="40"/>
    </row>
    <row r="18" spans="2:11" s="1" customFormat="1" ht="18" customHeight="1">
      <c r="B18" s="36"/>
      <c r="C18" s="37"/>
      <c r="D18" s="37"/>
      <c r="E18" s="32" t="str">
        <f>IF('Rekapitulace stavby'!E14="Vyplň údaj","",IF('Rekapitulace stavby'!E14="","",'Rekapitulace stavby'!E14))</f>
        <v xml:space="preserve"> </v>
      </c>
      <c r="F18" s="37"/>
      <c r="G18" s="37"/>
      <c r="H18" s="37"/>
      <c r="I18" s="34" t="s">
        <v>32</v>
      </c>
      <c r="J18" s="32" t="str">
        <f>IF('Rekapitulace stavby'!AN14="Vyplň údaj","",IF('Rekapitulace stavby'!AN14="","",'Rekapitulace stavby'!AN14))</f>
        <v/>
      </c>
      <c r="K18" s="40"/>
    </row>
    <row r="19" spans="2:11" s="1" customFormat="1" ht="6.95" customHeight="1">
      <c r="B19" s="36"/>
      <c r="C19" s="37"/>
      <c r="D19" s="37"/>
      <c r="E19" s="37"/>
      <c r="F19" s="37"/>
      <c r="G19" s="37"/>
      <c r="H19" s="37"/>
      <c r="I19" s="37"/>
      <c r="J19" s="37"/>
      <c r="K19" s="40"/>
    </row>
    <row r="20" spans="2:11" s="1" customFormat="1" ht="14.45" customHeight="1">
      <c r="B20" s="36"/>
      <c r="C20" s="37"/>
      <c r="D20" s="34" t="s">
        <v>35</v>
      </c>
      <c r="E20" s="37"/>
      <c r="F20" s="37"/>
      <c r="G20" s="37"/>
      <c r="H20" s="37"/>
      <c r="I20" s="34" t="s">
        <v>30</v>
      </c>
      <c r="J20" s="32" t="s">
        <v>20</v>
      </c>
      <c r="K20" s="40"/>
    </row>
    <row r="21" spans="2:11" s="1" customFormat="1" ht="18" customHeight="1">
      <c r="B21" s="36"/>
      <c r="C21" s="37"/>
      <c r="D21" s="37"/>
      <c r="E21" s="32" t="s">
        <v>36</v>
      </c>
      <c r="F21" s="37"/>
      <c r="G21" s="37"/>
      <c r="H21" s="37"/>
      <c r="I21" s="34" t="s">
        <v>32</v>
      </c>
      <c r="J21" s="32" t="s">
        <v>20</v>
      </c>
      <c r="K21" s="40"/>
    </row>
    <row r="22" spans="2:11" s="1" customFormat="1" ht="6.95" customHeight="1">
      <c r="B22" s="36"/>
      <c r="C22" s="37"/>
      <c r="D22" s="37"/>
      <c r="E22" s="37"/>
      <c r="F22" s="37"/>
      <c r="G22" s="37"/>
      <c r="H22" s="37"/>
      <c r="I22" s="37"/>
      <c r="J22" s="37"/>
      <c r="K22" s="40"/>
    </row>
    <row r="23" spans="2:11" s="1" customFormat="1" ht="14.45" customHeight="1">
      <c r="B23" s="36"/>
      <c r="C23" s="37"/>
      <c r="D23" s="34" t="s">
        <v>37</v>
      </c>
      <c r="E23" s="37"/>
      <c r="F23" s="37"/>
      <c r="G23" s="37"/>
      <c r="H23" s="37"/>
      <c r="I23" s="37"/>
      <c r="J23" s="37"/>
      <c r="K23" s="40"/>
    </row>
    <row r="24" spans="2:11" s="6" customFormat="1" ht="22.5" customHeight="1">
      <c r="B24" s="110"/>
      <c r="C24" s="111"/>
      <c r="D24" s="111"/>
      <c r="E24" s="337" t="s">
        <v>20</v>
      </c>
      <c r="F24" s="337"/>
      <c r="G24" s="337"/>
      <c r="H24" s="337"/>
      <c r="I24" s="111"/>
      <c r="J24" s="111"/>
      <c r="K24" s="112"/>
    </row>
    <row r="25" spans="2:11" s="1" customFormat="1" ht="6.95" customHeight="1">
      <c r="B25" s="36"/>
      <c r="C25" s="37"/>
      <c r="D25" s="37"/>
      <c r="E25" s="37"/>
      <c r="F25" s="37"/>
      <c r="G25" s="37"/>
      <c r="H25" s="37"/>
      <c r="I25" s="37"/>
      <c r="J25" s="37"/>
      <c r="K25" s="40"/>
    </row>
    <row r="26" spans="2:11" s="1" customFormat="1" ht="6.95" customHeight="1">
      <c r="B26" s="36"/>
      <c r="C26" s="37"/>
      <c r="D26" s="80"/>
      <c r="E26" s="80"/>
      <c r="F26" s="80"/>
      <c r="G26" s="80"/>
      <c r="H26" s="80"/>
      <c r="I26" s="80"/>
      <c r="J26" s="80"/>
      <c r="K26" s="113"/>
    </row>
    <row r="27" spans="2:11" s="1" customFormat="1" ht="25.35" customHeight="1">
      <c r="B27" s="36"/>
      <c r="C27" s="37"/>
      <c r="D27" s="114" t="s">
        <v>38</v>
      </c>
      <c r="E27" s="37"/>
      <c r="F27" s="37"/>
      <c r="G27" s="37"/>
      <c r="H27" s="37"/>
      <c r="I27" s="37"/>
      <c r="J27" s="115">
        <f>ROUND(J94,2)</f>
        <v>6763532.4500000002</v>
      </c>
      <c r="K27" s="40"/>
    </row>
    <row r="28" spans="2:11" s="1" customFormat="1" ht="6.95" customHeight="1">
      <c r="B28" s="36"/>
      <c r="C28" s="37"/>
      <c r="D28" s="80"/>
      <c r="E28" s="80"/>
      <c r="F28" s="80"/>
      <c r="G28" s="80"/>
      <c r="H28" s="80"/>
      <c r="I28" s="80"/>
      <c r="J28" s="80"/>
      <c r="K28" s="113"/>
    </row>
    <row r="29" spans="2:11" s="1" customFormat="1" ht="14.45" customHeight="1">
      <c r="B29" s="36"/>
      <c r="C29" s="37"/>
      <c r="D29" s="37"/>
      <c r="E29" s="37"/>
      <c r="F29" s="41" t="s">
        <v>40</v>
      </c>
      <c r="G29" s="37"/>
      <c r="H29" s="37"/>
      <c r="I29" s="41" t="s">
        <v>39</v>
      </c>
      <c r="J29" s="41" t="s">
        <v>41</v>
      </c>
      <c r="K29" s="40"/>
    </row>
    <row r="30" spans="2:11" s="1" customFormat="1" ht="14.45" customHeight="1">
      <c r="B30" s="36"/>
      <c r="C30" s="37"/>
      <c r="D30" s="44" t="s">
        <v>42</v>
      </c>
      <c r="E30" s="44" t="s">
        <v>43</v>
      </c>
      <c r="F30" s="116">
        <f>ROUND(SUM(BE94:BE426), 2)</f>
        <v>6763532.4500000002</v>
      </c>
      <c r="G30" s="37"/>
      <c r="H30" s="37"/>
      <c r="I30" s="117">
        <v>0.21</v>
      </c>
      <c r="J30" s="116">
        <f>ROUND(ROUND((SUM(BE94:BE426)), 2)*I30, 2)</f>
        <v>1420341.81</v>
      </c>
      <c r="K30" s="40"/>
    </row>
    <row r="31" spans="2:11" s="1" customFormat="1" ht="14.45" customHeight="1">
      <c r="B31" s="36"/>
      <c r="C31" s="37"/>
      <c r="D31" s="37"/>
      <c r="E31" s="44" t="s">
        <v>44</v>
      </c>
      <c r="F31" s="116">
        <f>ROUND(SUM(BF94:BF426), 2)</f>
        <v>0</v>
      </c>
      <c r="G31" s="37"/>
      <c r="H31" s="37"/>
      <c r="I31" s="117">
        <v>0.15</v>
      </c>
      <c r="J31" s="116">
        <f>ROUND(ROUND((SUM(BF94:BF426)), 2)*I31, 2)</f>
        <v>0</v>
      </c>
      <c r="K31" s="40"/>
    </row>
    <row r="32" spans="2:11" s="1" customFormat="1" ht="14.45" hidden="1" customHeight="1">
      <c r="B32" s="36"/>
      <c r="C32" s="37"/>
      <c r="D32" s="37"/>
      <c r="E32" s="44" t="s">
        <v>45</v>
      </c>
      <c r="F32" s="116">
        <f>ROUND(SUM(BG94:BG426), 2)</f>
        <v>0</v>
      </c>
      <c r="G32" s="37"/>
      <c r="H32" s="37"/>
      <c r="I32" s="117">
        <v>0.21</v>
      </c>
      <c r="J32" s="116">
        <v>0</v>
      </c>
      <c r="K32" s="40"/>
    </row>
    <row r="33" spans="2:11" s="1" customFormat="1" ht="14.45" hidden="1" customHeight="1">
      <c r="B33" s="36"/>
      <c r="C33" s="37"/>
      <c r="D33" s="37"/>
      <c r="E33" s="44" t="s">
        <v>46</v>
      </c>
      <c r="F33" s="116">
        <f>ROUND(SUM(BH94:BH426), 2)</f>
        <v>0</v>
      </c>
      <c r="G33" s="37"/>
      <c r="H33" s="37"/>
      <c r="I33" s="117">
        <v>0.15</v>
      </c>
      <c r="J33" s="116">
        <v>0</v>
      </c>
      <c r="K33" s="40"/>
    </row>
    <row r="34" spans="2:11" s="1" customFormat="1" ht="14.45" hidden="1" customHeight="1">
      <c r="B34" s="36"/>
      <c r="C34" s="37"/>
      <c r="D34" s="37"/>
      <c r="E34" s="44" t="s">
        <v>47</v>
      </c>
      <c r="F34" s="116">
        <f>ROUND(SUM(BI94:BI426), 2)</f>
        <v>0</v>
      </c>
      <c r="G34" s="37"/>
      <c r="H34" s="37"/>
      <c r="I34" s="117">
        <v>0</v>
      </c>
      <c r="J34" s="116">
        <v>0</v>
      </c>
      <c r="K34" s="40"/>
    </row>
    <row r="35" spans="2:11" s="1" customFormat="1" ht="6.95" customHeight="1">
      <c r="B35" s="36"/>
      <c r="C35" s="37"/>
      <c r="D35" s="37"/>
      <c r="E35" s="37"/>
      <c r="F35" s="37"/>
      <c r="G35" s="37"/>
      <c r="H35" s="37"/>
      <c r="I35" s="37"/>
      <c r="J35" s="37"/>
      <c r="K35" s="40"/>
    </row>
    <row r="36" spans="2:11" s="1" customFormat="1" ht="25.35" customHeight="1">
      <c r="B36" s="36"/>
      <c r="C36" s="118"/>
      <c r="D36" s="119" t="s">
        <v>48</v>
      </c>
      <c r="E36" s="74"/>
      <c r="F36" s="74"/>
      <c r="G36" s="120" t="s">
        <v>49</v>
      </c>
      <c r="H36" s="121" t="s">
        <v>50</v>
      </c>
      <c r="I36" s="74"/>
      <c r="J36" s="122">
        <f>SUM(J27:J34)</f>
        <v>8183874.2599999998</v>
      </c>
      <c r="K36" s="123"/>
    </row>
    <row r="37" spans="2:11" s="1" customFormat="1" ht="14.45" customHeight="1">
      <c r="B37" s="51"/>
      <c r="C37" s="52"/>
      <c r="D37" s="52"/>
      <c r="E37" s="52"/>
      <c r="F37" s="52"/>
      <c r="G37" s="52"/>
      <c r="H37" s="52"/>
      <c r="I37" s="52"/>
      <c r="J37" s="52"/>
      <c r="K37" s="53"/>
    </row>
    <row r="41" spans="2:11" s="1" customFormat="1" ht="6.95" customHeight="1">
      <c r="B41" s="124"/>
      <c r="C41" s="125"/>
      <c r="D41" s="125"/>
      <c r="E41" s="125"/>
      <c r="F41" s="125"/>
      <c r="G41" s="125"/>
      <c r="H41" s="125"/>
      <c r="I41" s="125"/>
      <c r="J41" s="125"/>
      <c r="K41" s="126"/>
    </row>
    <row r="42" spans="2:11" s="1" customFormat="1" ht="36.950000000000003" customHeight="1">
      <c r="B42" s="36"/>
      <c r="C42" s="28" t="s">
        <v>106</v>
      </c>
      <c r="D42" s="37"/>
      <c r="E42" s="37"/>
      <c r="F42" s="37"/>
      <c r="G42" s="37"/>
      <c r="H42" s="37"/>
      <c r="I42" s="37"/>
      <c r="J42" s="37"/>
      <c r="K42" s="40"/>
    </row>
    <row r="43" spans="2:11" s="1" customFormat="1" ht="6.95" customHeight="1">
      <c r="B43" s="36"/>
      <c r="C43" s="37"/>
      <c r="D43" s="37"/>
      <c r="E43" s="37"/>
      <c r="F43" s="37"/>
      <c r="G43" s="37"/>
      <c r="H43" s="37"/>
      <c r="I43" s="37"/>
      <c r="J43" s="37"/>
      <c r="K43" s="40"/>
    </row>
    <row r="44" spans="2:11" s="1" customFormat="1" ht="14.45" customHeight="1">
      <c r="B44" s="36"/>
      <c r="C44" s="34" t="s">
        <v>16</v>
      </c>
      <c r="D44" s="37"/>
      <c r="E44" s="37"/>
      <c r="F44" s="37"/>
      <c r="G44" s="37"/>
      <c r="H44" s="37"/>
      <c r="I44" s="37"/>
      <c r="J44" s="37"/>
      <c r="K44" s="40"/>
    </row>
    <row r="45" spans="2:11" s="1" customFormat="1" ht="22.5" customHeight="1">
      <c r="B45" s="36"/>
      <c r="C45" s="37"/>
      <c r="D45" s="37"/>
      <c r="E45" s="345" t="str">
        <f>E7</f>
        <v>Vodovod Levínská Olešnice a Žďár</v>
      </c>
      <c r="F45" s="346"/>
      <c r="G45" s="346"/>
      <c r="H45" s="346"/>
      <c r="I45" s="37"/>
      <c r="J45" s="37"/>
      <c r="K45" s="40"/>
    </row>
    <row r="46" spans="2:11" s="1" customFormat="1" ht="14.45" customHeight="1">
      <c r="B46" s="36"/>
      <c r="C46" s="34" t="s">
        <v>104</v>
      </c>
      <c r="D46" s="37"/>
      <c r="E46" s="37"/>
      <c r="F46" s="37"/>
      <c r="G46" s="37"/>
      <c r="H46" s="37"/>
      <c r="I46" s="37"/>
      <c r="J46" s="37"/>
      <c r="K46" s="40"/>
    </row>
    <row r="47" spans="2:11" s="1" customFormat="1" ht="23.25" customHeight="1">
      <c r="B47" s="36"/>
      <c r="C47" s="37"/>
      <c r="D47" s="37"/>
      <c r="E47" s="347" t="str">
        <f>E9</f>
        <v xml:space="preserve">IO02 - IO 02 - Zásobní řady vodovodu </v>
      </c>
      <c r="F47" s="348"/>
      <c r="G47" s="348"/>
      <c r="H47" s="348"/>
      <c r="I47" s="37"/>
      <c r="J47" s="37"/>
      <c r="K47" s="40"/>
    </row>
    <row r="48" spans="2:11" s="1" customFormat="1" ht="6.95" customHeight="1">
      <c r="B48" s="36"/>
      <c r="C48" s="37"/>
      <c r="D48" s="37"/>
      <c r="E48" s="37"/>
      <c r="F48" s="37"/>
      <c r="G48" s="37"/>
      <c r="H48" s="37"/>
      <c r="I48" s="37"/>
      <c r="J48" s="37"/>
      <c r="K48" s="40"/>
    </row>
    <row r="49" spans="2:47" s="1" customFormat="1" ht="18" customHeight="1">
      <c r="B49" s="36"/>
      <c r="C49" s="34" t="s">
        <v>23</v>
      </c>
      <c r="D49" s="37"/>
      <c r="E49" s="37"/>
      <c r="F49" s="32" t="str">
        <f>F12</f>
        <v>k.ú. Levínská Olešnice a Žďár u St. Paky</v>
      </c>
      <c r="G49" s="37"/>
      <c r="H49" s="37"/>
      <c r="I49" s="34" t="s">
        <v>25</v>
      </c>
      <c r="J49" s="109" t="str">
        <f>IF(J12="","",J12)</f>
        <v>8. 11. 2017</v>
      </c>
      <c r="K49" s="40"/>
    </row>
    <row r="50" spans="2:47" s="1" customFormat="1" ht="6.95" customHeight="1">
      <c r="B50" s="36"/>
      <c r="C50" s="37"/>
      <c r="D50" s="37"/>
      <c r="E50" s="37"/>
      <c r="F50" s="37"/>
      <c r="G50" s="37"/>
      <c r="H50" s="37"/>
      <c r="I50" s="37"/>
      <c r="J50" s="37"/>
      <c r="K50" s="40"/>
    </row>
    <row r="51" spans="2:47" s="1" customFormat="1" ht="15">
      <c r="B51" s="36"/>
      <c r="C51" s="34" t="s">
        <v>29</v>
      </c>
      <c r="D51" s="37"/>
      <c r="E51" s="37"/>
      <c r="F51" s="32" t="str">
        <f>E15</f>
        <v>Obec Levínská Olešnice</v>
      </c>
      <c r="G51" s="37"/>
      <c r="H51" s="37"/>
      <c r="I51" s="34" t="s">
        <v>35</v>
      </c>
      <c r="J51" s="32" t="str">
        <f>E21</f>
        <v>IKKO Hradec Králové, s.r.o. Pražská 850, HK</v>
      </c>
      <c r="K51" s="40"/>
    </row>
    <row r="52" spans="2:47" s="1" customFormat="1" ht="14.45" customHeight="1">
      <c r="B52" s="36"/>
      <c r="C52" s="34" t="s">
        <v>33</v>
      </c>
      <c r="D52" s="37"/>
      <c r="E52" s="37"/>
      <c r="F52" s="32" t="str">
        <f>IF(E18="","",E18)</f>
        <v xml:space="preserve"> </v>
      </c>
      <c r="G52" s="37"/>
      <c r="H52" s="37"/>
      <c r="I52" s="37"/>
      <c r="J52" s="37"/>
      <c r="K52" s="40"/>
    </row>
    <row r="53" spans="2:47" s="1" customFormat="1" ht="10.35" customHeight="1">
      <c r="B53" s="36"/>
      <c r="C53" s="37"/>
      <c r="D53" s="37"/>
      <c r="E53" s="37"/>
      <c r="F53" s="37"/>
      <c r="G53" s="37"/>
      <c r="H53" s="37"/>
      <c r="I53" s="37"/>
      <c r="J53" s="37"/>
      <c r="K53" s="40"/>
    </row>
    <row r="54" spans="2:47" s="1" customFormat="1" ht="29.25" customHeight="1">
      <c r="B54" s="36"/>
      <c r="C54" s="127" t="s">
        <v>107</v>
      </c>
      <c r="D54" s="118"/>
      <c r="E54" s="118"/>
      <c r="F54" s="118"/>
      <c r="G54" s="118"/>
      <c r="H54" s="118"/>
      <c r="I54" s="118"/>
      <c r="J54" s="128" t="s">
        <v>108</v>
      </c>
      <c r="K54" s="129"/>
    </row>
    <row r="55" spans="2:47" s="1" customFormat="1" ht="10.35" customHeight="1">
      <c r="B55" s="36"/>
      <c r="C55" s="37"/>
      <c r="D55" s="37"/>
      <c r="E55" s="37"/>
      <c r="F55" s="37"/>
      <c r="G55" s="37"/>
      <c r="H55" s="37"/>
      <c r="I55" s="37"/>
      <c r="J55" s="37"/>
      <c r="K55" s="40"/>
    </row>
    <row r="56" spans="2:47" s="1" customFormat="1" ht="29.25" customHeight="1">
      <c r="B56" s="36"/>
      <c r="C56" s="130" t="s">
        <v>109</v>
      </c>
      <c r="D56" s="37"/>
      <c r="E56" s="37"/>
      <c r="F56" s="37"/>
      <c r="G56" s="37"/>
      <c r="H56" s="37"/>
      <c r="I56" s="37"/>
      <c r="J56" s="115">
        <f>J94</f>
        <v>6763532.4500000002</v>
      </c>
      <c r="K56" s="40"/>
      <c r="AU56" s="22" t="s">
        <v>110</v>
      </c>
    </row>
    <row r="57" spans="2:47" s="7" customFormat="1" ht="24.95" customHeight="1">
      <c r="B57" s="131"/>
      <c r="C57" s="132"/>
      <c r="D57" s="133" t="s">
        <v>111</v>
      </c>
      <c r="E57" s="134"/>
      <c r="F57" s="134"/>
      <c r="G57" s="134"/>
      <c r="H57" s="134"/>
      <c r="I57" s="134"/>
      <c r="J57" s="135">
        <f>J95</f>
        <v>6612295.5099999998</v>
      </c>
      <c r="K57" s="136"/>
    </row>
    <row r="58" spans="2:47" s="8" customFormat="1" ht="19.899999999999999" customHeight="1">
      <c r="B58" s="137"/>
      <c r="C58" s="138"/>
      <c r="D58" s="139" t="s">
        <v>453</v>
      </c>
      <c r="E58" s="140"/>
      <c r="F58" s="140"/>
      <c r="G58" s="140"/>
      <c r="H58" s="140"/>
      <c r="I58" s="140"/>
      <c r="J58" s="141">
        <f>J96</f>
        <v>2479597.8200000003</v>
      </c>
      <c r="K58" s="142"/>
    </row>
    <row r="59" spans="2:47" s="8" customFormat="1" ht="14.85" customHeight="1">
      <c r="B59" s="137"/>
      <c r="C59" s="138"/>
      <c r="D59" s="139" t="s">
        <v>454</v>
      </c>
      <c r="E59" s="140"/>
      <c r="F59" s="140"/>
      <c r="G59" s="140"/>
      <c r="H59" s="140"/>
      <c r="I59" s="140"/>
      <c r="J59" s="141">
        <f>J97</f>
        <v>930851.21000000008</v>
      </c>
      <c r="K59" s="142"/>
    </row>
    <row r="60" spans="2:47" s="8" customFormat="1" ht="14.85" customHeight="1">
      <c r="B60" s="137"/>
      <c r="C60" s="138"/>
      <c r="D60" s="139" t="s">
        <v>455</v>
      </c>
      <c r="E60" s="140"/>
      <c r="F60" s="140"/>
      <c r="G60" s="140"/>
      <c r="H60" s="140"/>
      <c r="I60" s="140"/>
      <c r="J60" s="141">
        <f>J157</f>
        <v>29200</v>
      </c>
      <c r="K60" s="142"/>
    </row>
    <row r="61" spans="2:47" s="8" customFormat="1" ht="14.85" customHeight="1">
      <c r="B61" s="137"/>
      <c r="C61" s="138"/>
      <c r="D61" s="139" t="s">
        <v>456</v>
      </c>
      <c r="E61" s="140"/>
      <c r="F61" s="140"/>
      <c r="G61" s="140"/>
      <c r="H61" s="140"/>
      <c r="I61" s="140"/>
      <c r="J61" s="141">
        <f>J159</f>
        <v>62949.07</v>
      </c>
      <c r="K61" s="142"/>
    </row>
    <row r="62" spans="2:47" s="8" customFormat="1" ht="14.85" customHeight="1">
      <c r="B62" s="137"/>
      <c r="C62" s="138"/>
      <c r="D62" s="139" t="s">
        <v>457</v>
      </c>
      <c r="E62" s="140"/>
      <c r="F62" s="140"/>
      <c r="G62" s="140"/>
      <c r="H62" s="140"/>
      <c r="I62" s="140"/>
      <c r="J62" s="141">
        <f>J180</f>
        <v>181518.23</v>
      </c>
      <c r="K62" s="142"/>
    </row>
    <row r="63" spans="2:47" s="8" customFormat="1" ht="14.85" customHeight="1">
      <c r="B63" s="137"/>
      <c r="C63" s="138"/>
      <c r="D63" s="139" t="s">
        <v>458</v>
      </c>
      <c r="E63" s="140"/>
      <c r="F63" s="140"/>
      <c r="G63" s="140"/>
      <c r="H63" s="140"/>
      <c r="I63" s="140"/>
      <c r="J63" s="141">
        <f>J190</f>
        <v>662977.4</v>
      </c>
      <c r="K63" s="142"/>
    </row>
    <row r="64" spans="2:47" s="8" customFormat="1" ht="14.85" customHeight="1">
      <c r="B64" s="137"/>
      <c r="C64" s="138"/>
      <c r="D64" s="139" t="s">
        <v>459</v>
      </c>
      <c r="E64" s="140"/>
      <c r="F64" s="140"/>
      <c r="G64" s="140"/>
      <c r="H64" s="140"/>
      <c r="I64" s="140"/>
      <c r="J64" s="141">
        <f>J256</f>
        <v>93872.8</v>
      </c>
      <c r="K64" s="142"/>
    </row>
    <row r="65" spans="2:12" s="8" customFormat="1" ht="14.85" customHeight="1">
      <c r="B65" s="137"/>
      <c r="C65" s="138"/>
      <c r="D65" s="139" t="s">
        <v>460</v>
      </c>
      <c r="E65" s="140"/>
      <c r="F65" s="140"/>
      <c r="G65" s="140"/>
      <c r="H65" s="140"/>
      <c r="I65" s="140"/>
      <c r="J65" s="141">
        <f>J274</f>
        <v>518229.11</v>
      </c>
      <c r="K65" s="142"/>
    </row>
    <row r="66" spans="2:12" s="8" customFormat="1" ht="19.899999999999999" customHeight="1">
      <c r="B66" s="137"/>
      <c r="C66" s="138"/>
      <c r="D66" s="139" t="s">
        <v>461</v>
      </c>
      <c r="E66" s="140"/>
      <c r="F66" s="140"/>
      <c r="G66" s="140"/>
      <c r="H66" s="140"/>
      <c r="I66" s="140"/>
      <c r="J66" s="141">
        <f>J277</f>
        <v>4132697.69</v>
      </c>
      <c r="K66" s="142"/>
    </row>
    <row r="67" spans="2:12" s="8" customFormat="1" ht="14.85" customHeight="1">
      <c r="B67" s="137"/>
      <c r="C67" s="138"/>
      <c r="D67" s="139" t="s">
        <v>462</v>
      </c>
      <c r="E67" s="140"/>
      <c r="F67" s="140"/>
      <c r="G67" s="140"/>
      <c r="H67" s="140"/>
      <c r="I67" s="140"/>
      <c r="J67" s="141">
        <f>J278</f>
        <v>1837338.7699999998</v>
      </c>
      <c r="K67" s="142"/>
    </row>
    <row r="68" spans="2:12" s="8" customFormat="1" ht="14.85" customHeight="1">
      <c r="B68" s="137"/>
      <c r="C68" s="138"/>
      <c r="D68" s="139" t="s">
        <v>463</v>
      </c>
      <c r="E68" s="140"/>
      <c r="F68" s="140"/>
      <c r="G68" s="140"/>
      <c r="H68" s="140"/>
      <c r="I68" s="140"/>
      <c r="J68" s="141">
        <f>J328</f>
        <v>126111.99</v>
      </c>
      <c r="K68" s="142"/>
    </row>
    <row r="69" spans="2:12" s="8" customFormat="1" ht="14.85" customHeight="1">
      <c r="B69" s="137"/>
      <c r="C69" s="138"/>
      <c r="D69" s="139" t="s">
        <v>464</v>
      </c>
      <c r="E69" s="140"/>
      <c r="F69" s="140"/>
      <c r="G69" s="140"/>
      <c r="H69" s="140"/>
      <c r="I69" s="140"/>
      <c r="J69" s="141">
        <f>J337</f>
        <v>1172553.6000000001</v>
      </c>
      <c r="K69" s="142"/>
    </row>
    <row r="70" spans="2:12" s="8" customFormat="1" ht="14.85" customHeight="1">
      <c r="B70" s="137"/>
      <c r="C70" s="138"/>
      <c r="D70" s="139" t="s">
        <v>465</v>
      </c>
      <c r="E70" s="140"/>
      <c r="F70" s="140"/>
      <c r="G70" s="140"/>
      <c r="H70" s="140"/>
      <c r="I70" s="140"/>
      <c r="J70" s="141">
        <f>J416</f>
        <v>996693.33</v>
      </c>
      <c r="K70" s="142"/>
    </row>
    <row r="71" spans="2:12" s="7" customFormat="1" ht="24.95" customHeight="1">
      <c r="B71" s="131"/>
      <c r="C71" s="132"/>
      <c r="D71" s="133" t="s">
        <v>466</v>
      </c>
      <c r="E71" s="134"/>
      <c r="F71" s="134"/>
      <c r="G71" s="134"/>
      <c r="H71" s="134"/>
      <c r="I71" s="134"/>
      <c r="J71" s="135">
        <f>J419</f>
        <v>6236.94</v>
      </c>
      <c r="K71" s="136"/>
    </row>
    <row r="72" spans="2:12" s="8" customFormat="1" ht="19.899999999999999" customHeight="1">
      <c r="B72" s="137"/>
      <c r="C72" s="138"/>
      <c r="D72" s="139" t="s">
        <v>467</v>
      </c>
      <c r="E72" s="140"/>
      <c r="F72" s="140"/>
      <c r="G72" s="140"/>
      <c r="H72" s="140"/>
      <c r="I72" s="140"/>
      <c r="J72" s="141">
        <f>J420</f>
        <v>6236.94</v>
      </c>
      <c r="K72" s="142"/>
    </row>
    <row r="73" spans="2:12" s="7" customFormat="1" ht="24.95" customHeight="1">
      <c r="B73" s="131"/>
      <c r="C73" s="132"/>
      <c r="D73" s="133" t="s">
        <v>116</v>
      </c>
      <c r="E73" s="134"/>
      <c r="F73" s="134"/>
      <c r="G73" s="134"/>
      <c r="H73" s="134"/>
      <c r="I73" s="134"/>
      <c r="J73" s="135">
        <f>J424</f>
        <v>145000</v>
      </c>
      <c r="K73" s="136"/>
    </row>
    <row r="74" spans="2:12" s="8" customFormat="1" ht="19.899999999999999" customHeight="1">
      <c r="B74" s="137"/>
      <c r="C74" s="138"/>
      <c r="D74" s="139" t="s">
        <v>117</v>
      </c>
      <c r="E74" s="140"/>
      <c r="F74" s="140"/>
      <c r="G74" s="140"/>
      <c r="H74" s="140"/>
      <c r="I74" s="140"/>
      <c r="J74" s="141">
        <f>J425</f>
        <v>145000</v>
      </c>
      <c r="K74" s="142"/>
    </row>
    <row r="75" spans="2:12" s="1" customFormat="1" ht="21.75" customHeight="1">
      <c r="B75" s="36"/>
      <c r="C75" s="37"/>
      <c r="D75" s="37"/>
      <c r="E75" s="37"/>
      <c r="F75" s="37"/>
      <c r="G75" s="37"/>
      <c r="H75" s="37"/>
      <c r="I75" s="37"/>
      <c r="J75" s="37"/>
      <c r="K75" s="40"/>
    </row>
    <row r="76" spans="2:12" s="1" customFormat="1" ht="6.95" customHeight="1">
      <c r="B76" s="51"/>
      <c r="C76" s="52"/>
      <c r="D76" s="52"/>
      <c r="E76" s="52"/>
      <c r="F76" s="52"/>
      <c r="G76" s="52"/>
      <c r="H76" s="52"/>
      <c r="I76" s="52"/>
      <c r="J76" s="52"/>
      <c r="K76" s="53"/>
    </row>
    <row r="80" spans="2:12" s="1" customFormat="1" ht="6.95" customHeight="1">
      <c r="B80" s="54"/>
      <c r="C80" s="55"/>
      <c r="D80" s="55"/>
      <c r="E80" s="55"/>
      <c r="F80" s="55"/>
      <c r="G80" s="55"/>
      <c r="H80" s="55"/>
      <c r="I80" s="55"/>
      <c r="J80" s="55"/>
      <c r="K80" s="55"/>
      <c r="L80" s="56"/>
    </row>
    <row r="81" spans="2:63" s="1" customFormat="1" ht="36.950000000000003" customHeight="1">
      <c r="B81" s="36"/>
      <c r="C81" s="57" t="s">
        <v>118</v>
      </c>
      <c r="D81" s="58"/>
      <c r="E81" s="58"/>
      <c r="F81" s="58"/>
      <c r="G81" s="58"/>
      <c r="H81" s="58"/>
      <c r="I81" s="58"/>
      <c r="J81" s="58"/>
      <c r="K81" s="58"/>
      <c r="L81" s="56"/>
    </row>
    <row r="82" spans="2:63" s="1" customFormat="1" ht="6.95" customHeight="1">
      <c r="B82" s="36"/>
      <c r="C82" s="58"/>
      <c r="D82" s="58"/>
      <c r="E82" s="58"/>
      <c r="F82" s="58"/>
      <c r="G82" s="58"/>
      <c r="H82" s="58"/>
      <c r="I82" s="58"/>
      <c r="J82" s="58"/>
      <c r="K82" s="58"/>
      <c r="L82" s="56"/>
    </row>
    <row r="83" spans="2:63" s="1" customFormat="1" ht="14.45" customHeight="1">
      <c r="B83" s="36"/>
      <c r="C83" s="60" t="s">
        <v>16</v>
      </c>
      <c r="D83" s="58"/>
      <c r="E83" s="58"/>
      <c r="F83" s="58"/>
      <c r="G83" s="58"/>
      <c r="H83" s="58"/>
      <c r="I83" s="58"/>
      <c r="J83" s="58"/>
      <c r="K83" s="58"/>
      <c r="L83" s="56"/>
    </row>
    <row r="84" spans="2:63" s="1" customFormat="1" ht="22.5" customHeight="1">
      <c r="B84" s="36"/>
      <c r="C84" s="58"/>
      <c r="D84" s="58"/>
      <c r="E84" s="341" t="str">
        <f>E7</f>
        <v>Vodovod Levínská Olešnice a Žďár</v>
      </c>
      <c r="F84" s="342"/>
      <c r="G84" s="342"/>
      <c r="H84" s="342"/>
      <c r="I84" s="58"/>
      <c r="J84" s="58"/>
      <c r="K84" s="58"/>
      <c r="L84" s="56"/>
    </row>
    <row r="85" spans="2:63" s="1" customFormat="1" ht="14.45" customHeight="1">
      <c r="B85" s="36"/>
      <c r="C85" s="60" t="s">
        <v>104</v>
      </c>
      <c r="D85" s="58"/>
      <c r="E85" s="58"/>
      <c r="F85" s="58"/>
      <c r="G85" s="58"/>
      <c r="H85" s="58"/>
      <c r="I85" s="58"/>
      <c r="J85" s="58"/>
      <c r="K85" s="58"/>
      <c r="L85" s="56"/>
    </row>
    <row r="86" spans="2:63" s="1" customFormat="1" ht="23.25" customHeight="1">
      <c r="B86" s="36"/>
      <c r="C86" s="58"/>
      <c r="D86" s="58"/>
      <c r="E86" s="313" t="str">
        <f>E9</f>
        <v xml:space="preserve">IO02 - IO 02 - Zásobní řady vodovodu </v>
      </c>
      <c r="F86" s="343"/>
      <c r="G86" s="343"/>
      <c r="H86" s="343"/>
      <c r="I86" s="58"/>
      <c r="J86" s="58"/>
      <c r="K86" s="58"/>
      <c r="L86" s="56"/>
    </row>
    <row r="87" spans="2:63" s="1" customFormat="1" ht="6.95" customHeight="1">
      <c r="B87" s="36"/>
      <c r="C87" s="58"/>
      <c r="D87" s="58"/>
      <c r="E87" s="58"/>
      <c r="F87" s="58"/>
      <c r="G87" s="58"/>
      <c r="H87" s="58"/>
      <c r="I87" s="58"/>
      <c r="J87" s="58"/>
      <c r="K87" s="58"/>
      <c r="L87" s="56"/>
    </row>
    <row r="88" spans="2:63" s="1" customFormat="1" ht="18" customHeight="1">
      <c r="B88" s="36"/>
      <c r="C88" s="60" t="s">
        <v>23</v>
      </c>
      <c r="D88" s="58"/>
      <c r="E88" s="58"/>
      <c r="F88" s="143" t="str">
        <f>F12</f>
        <v>k.ú. Levínská Olešnice a Žďár u St. Paky</v>
      </c>
      <c r="G88" s="58"/>
      <c r="H88" s="58"/>
      <c r="I88" s="60" t="s">
        <v>25</v>
      </c>
      <c r="J88" s="68" t="str">
        <f>IF(J12="","",J12)</f>
        <v>8. 11. 2017</v>
      </c>
      <c r="K88" s="58"/>
      <c r="L88" s="56"/>
    </row>
    <row r="89" spans="2:63" s="1" customFormat="1" ht="6.95" customHeight="1">
      <c r="B89" s="36"/>
      <c r="C89" s="58"/>
      <c r="D89" s="58"/>
      <c r="E89" s="58"/>
      <c r="F89" s="58"/>
      <c r="G89" s="58"/>
      <c r="H89" s="58"/>
      <c r="I89" s="58"/>
      <c r="J89" s="58"/>
      <c r="K89" s="58"/>
      <c r="L89" s="56"/>
    </row>
    <row r="90" spans="2:63" s="1" customFormat="1" ht="15">
      <c r="B90" s="36"/>
      <c r="C90" s="60" t="s">
        <v>29</v>
      </c>
      <c r="D90" s="58"/>
      <c r="E90" s="58"/>
      <c r="F90" s="143" t="str">
        <f>E15</f>
        <v>Obec Levínská Olešnice</v>
      </c>
      <c r="G90" s="58"/>
      <c r="H90" s="58"/>
      <c r="I90" s="60" t="s">
        <v>35</v>
      </c>
      <c r="J90" s="143" t="str">
        <f>E21</f>
        <v>IKKO Hradec Králové, s.r.o. Pražská 850, HK</v>
      </c>
      <c r="K90" s="58"/>
      <c r="L90" s="56"/>
    </row>
    <row r="91" spans="2:63" s="1" customFormat="1" ht="14.45" customHeight="1">
      <c r="B91" s="36"/>
      <c r="C91" s="60" t="s">
        <v>33</v>
      </c>
      <c r="D91" s="58"/>
      <c r="E91" s="58"/>
      <c r="F91" s="143" t="str">
        <f>IF(E18="","",E18)</f>
        <v xml:space="preserve"> </v>
      </c>
      <c r="G91" s="58"/>
      <c r="H91" s="58"/>
      <c r="I91" s="58"/>
      <c r="J91" s="58"/>
      <c r="K91" s="58"/>
      <c r="L91" s="56"/>
    </row>
    <row r="92" spans="2:63" s="1" customFormat="1" ht="10.35" customHeight="1">
      <c r="B92" s="36"/>
      <c r="C92" s="58"/>
      <c r="D92" s="58"/>
      <c r="E92" s="58"/>
      <c r="F92" s="58"/>
      <c r="G92" s="58"/>
      <c r="H92" s="58"/>
      <c r="I92" s="58"/>
      <c r="J92" s="58"/>
      <c r="K92" s="58"/>
      <c r="L92" s="56"/>
    </row>
    <row r="93" spans="2:63" s="9" customFormat="1" ht="29.25" customHeight="1">
      <c r="B93" s="144"/>
      <c r="C93" s="145" t="s">
        <v>119</v>
      </c>
      <c r="D93" s="146" t="s">
        <v>57</v>
      </c>
      <c r="E93" s="146" t="s">
        <v>53</v>
      </c>
      <c r="F93" s="146" t="s">
        <v>120</v>
      </c>
      <c r="G93" s="146" t="s">
        <v>121</v>
      </c>
      <c r="H93" s="146" t="s">
        <v>122</v>
      </c>
      <c r="I93" s="147" t="s">
        <v>123</v>
      </c>
      <c r="J93" s="146" t="s">
        <v>108</v>
      </c>
      <c r="K93" s="148" t="s">
        <v>124</v>
      </c>
      <c r="L93" s="149"/>
      <c r="M93" s="76" t="s">
        <v>125</v>
      </c>
      <c r="N93" s="77" t="s">
        <v>42</v>
      </c>
      <c r="O93" s="77" t="s">
        <v>126</v>
      </c>
      <c r="P93" s="77" t="s">
        <v>127</v>
      </c>
      <c r="Q93" s="77" t="s">
        <v>128</v>
      </c>
      <c r="R93" s="77" t="s">
        <v>129</v>
      </c>
      <c r="S93" s="77" t="s">
        <v>130</v>
      </c>
      <c r="T93" s="78" t="s">
        <v>131</v>
      </c>
    </row>
    <row r="94" spans="2:63" s="1" customFormat="1" ht="29.25" customHeight="1">
      <c r="B94" s="36"/>
      <c r="C94" s="82" t="s">
        <v>109</v>
      </c>
      <c r="D94" s="58"/>
      <c r="E94" s="58"/>
      <c r="F94" s="58"/>
      <c r="G94" s="58"/>
      <c r="H94" s="58"/>
      <c r="I94" s="58"/>
      <c r="J94" s="150">
        <f>BK94</f>
        <v>6763532.4500000002</v>
      </c>
      <c r="K94" s="58"/>
      <c r="L94" s="56"/>
      <c r="M94" s="79"/>
      <c r="N94" s="80"/>
      <c r="O94" s="80"/>
      <c r="P94" s="151">
        <f>P95+P419+P424</f>
        <v>10789.410027</v>
      </c>
      <c r="Q94" s="80"/>
      <c r="R94" s="151">
        <f>R95+R419+R424</f>
        <v>1932.4509591300002</v>
      </c>
      <c r="S94" s="80"/>
      <c r="T94" s="152">
        <f>T95+T419+T424</f>
        <v>100.0779</v>
      </c>
      <c r="AT94" s="22" t="s">
        <v>71</v>
      </c>
      <c r="AU94" s="22" t="s">
        <v>110</v>
      </c>
      <c r="BK94" s="153">
        <f>BK95+BK419+BK424</f>
        <v>6763532.4500000002</v>
      </c>
    </row>
    <row r="95" spans="2:63" s="10" customFormat="1" ht="37.35" customHeight="1">
      <c r="B95" s="154"/>
      <c r="C95" s="155"/>
      <c r="D95" s="156" t="s">
        <v>71</v>
      </c>
      <c r="E95" s="157" t="s">
        <v>132</v>
      </c>
      <c r="F95" s="157" t="s">
        <v>132</v>
      </c>
      <c r="G95" s="155"/>
      <c r="H95" s="155"/>
      <c r="I95" s="155"/>
      <c r="J95" s="158">
        <f>BK95</f>
        <v>6612295.5099999998</v>
      </c>
      <c r="K95" s="155"/>
      <c r="L95" s="159"/>
      <c r="M95" s="160"/>
      <c r="N95" s="161"/>
      <c r="O95" s="161"/>
      <c r="P95" s="162">
        <f>P96+P277</f>
        <v>10789.283600999999</v>
      </c>
      <c r="Q95" s="161"/>
      <c r="R95" s="162">
        <f>R96+R277</f>
        <v>1932.4129591300002</v>
      </c>
      <c r="S95" s="161"/>
      <c r="T95" s="163">
        <f>T96+T277</f>
        <v>100.0779</v>
      </c>
      <c r="AR95" s="164" t="s">
        <v>22</v>
      </c>
      <c r="AT95" s="165" t="s">
        <v>71</v>
      </c>
      <c r="AU95" s="165" t="s">
        <v>72</v>
      </c>
      <c r="AY95" s="164" t="s">
        <v>133</v>
      </c>
      <c r="BK95" s="166">
        <f>BK96+BK277</f>
        <v>6612295.5099999998</v>
      </c>
    </row>
    <row r="96" spans="2:63" s="10" customFormat="1" ht="19.899999999999999" customHeight="1">
      <c r="B96" s="154"/>
      <c r="C96" s="155"/>
      <c r="D96" s="156" t="s">
        <v>71</v>
      </c>
      <c r="E96" s="221" t="s">
        <v>468</v>
      </c>
      <c r="F96" s="221" t="s">
        <v>469</v>
      </c>
      <c r="G96" s="155"/>
      <c r="H96" s="155"/>
      <c r="I96" s="155"/>
      <c r="J96" s="222">
        <f>BK96</f>
        <v>2479597.8200000003</v>
      </c>
      <c r="K96" s="155"/>
      <c r="L96" s="159"/>
      <c r="M96" s="160"/>
      <c r="N96" s="161"/>
      <c r="O96" s="161"/>
      <c r="P96" s="162">
        <f>P97+P157+P159+P180+P190+P256+P274</f>
        <v>3804.9091600000002</v>
      </c>
      <c r="Q96" s="161"/>
      <c r="R96" s="162">
        <f>R97+R157+R159+R180+R190+R256+R274</f>
        <v>664.18510613000001</v>
      </c>
      <c r="S96" s="161"/>
      <c r="T96" s="163">
        <f>T97+T157+T159+T180+T190+T256+T274</f>
        <v>100.0779</v>
      </c>
      <c r="AR96" s="164" t="s">
        <v>22</v>
      </c>
      <c r="AT96" s="165" t="s">
        <v>71</v>
      </c>
      <c r="AU96" s="165" t="s">
        <v>22</v>
      </c>
      <c r="AY96" s="164" t="s">
        <v>133</v>
      </c>
      <c r="BK96" s="166">
        <f>BK97+BK157+BK159+BK180+BK190+BK256+BK274</f>
        <v>2479597.8200000003</v>
      </c>
    </row>
    <row r="97" spans="2:65" s="10" customFormat="1" ht="14.85" customHeight="1">
      <c r="B97" s="154"/>
      <c r="C97" s="155"/>
      <c r="D97" s="167" t="s">
        <v>71</v>
      </c>
      <c r="E97" s="168" t="s">
        <v>470</v>
      </c>
      <c r="F97" s="168" t="s">
        <v>471</v>
      </c>
      <c r="G97" s="155"/>
      <c r="H97" s="155"/>
      <c r="I97" s="155"/>
      <c r="J97" s="169">
        <f>BK97</f>
        <v>930851.21000000008</v>
      </c>
      <c r="K97" s="155"/>
      <c r="L97" s="159"/>
      <c r="M97" s="160"/>
      <c r="N97" s="161"/>
      <c r="O97" s="161"/>
      <c r="P97" s="162">
        <f>SUM(P98:P156)</f>
        <v>2106.331205</v>
      </c>
      <c r="Q97" s="161"/>
      <c r="R97" s="162">
        <f>SUM(R98:R156)</f>
        <v>434.18192788000005</v>
      </c>
      <c r="S97" s="161"/>
      <c r="T97" s="163">
        <f>SUM(T98:T156)</f>
        <v>100.0779</v>
      </c>
      <c r="AR97" s="164" t="s">
        <v>22</v>
      </c>
      <c r="AT97" s="165" t="s">
        <v>71</v>
      </c>
      <c r="AU97" s="165" t="s">
        <v>81</v>
      </c>
      <c r="AY97" s="164" t="s">
        <v>133</v>
      </c>
      <c r="BK97" s="166">
        <f>SUM(BK98:BK156)</f>
        <v>930851.21000000008</v>
      </c>
    </row>
    <row r="98" spans="2:65" s="1" customFormat="1" ht="44.25" customHeight="1">
      <c r="B98" s="36"/>
      <c r="C98" s="170" t="s">
        <v>22</v>
      </c>
      <c r="D98" s="170" t="s">
        <v>135</v>
      </c>
      <c r="E98" s="171" t="s">
        <v>472</v>
      </c>
      <c r="F98" s="172" t="s">
        <v>473</v>
      </c>
      <c r="G98" s="173" t="s">
        <v>168</v>
      </c>
      <c r="H98" s="174">
        <v>114.9</v>
      </c>
      <c r="I98" s="175">
        <v>41.9</v>
      </c>
      <c r="J98" s="175">
        <f>ROUND(I98*H98,2)</f>
        <v>4814.3100000000004</v>
      </c>
      <c r="K98" s="172" t="s">
        <v>139</v>
      </c>
      <c r="L98" s="56"/>
      <c r="M98" s="176" t="s">
        <v>20</v>
      </c>
      <c r="N98" s="177" t="s">
        <v>43</v>
      </c>
      <c r="O98" s="178">
        <v>0.10199999999999999</v>
      </c>
      <c r="P98" s="178">
        <f>O98*H98</f>
        <v>11.719799999999999</v>
      </c>
      <c r="Q98" s="178">
        <v>0</v>
      </c>
      <c r="R98" s="178">
        <f>Q98*H98</f>
        <v>0</v>
      </c>
      <c r="S98" s="178">
        <v>0.28999999999999998</v>
      </c>
      <c r="T98" s="179">
        <f>S98*H98</f>
        <v>33.320999999999998</v>
      </c>
      <c r="AR98" s="22" t="s">
        <v>140</v>
      </c>
      <c r="AT98" s="22" t="s">
        <v>135</v>
      </c>
      <c r="AU98" s="22" t="s">
        <v>154</v>
      </c>
      <c r="AY98" s="22" t="s">
        <v>133</v>
      </c>
      <c r="BE98" s="180">
        <f>IF(N98="základní",J98,0)</f>
        <v>4814.3100000000004</v>
      </c>
      <c r="BF98" s="180">
        <f>IF(N98="snížená",J98,0)</f>
        <v>0</v>
      </c>
      <c r="BG98" s="180">
        <f>IF(N98="zákl. přenesená",J98,0)</f>
        <v>0</v>
      </c>
      <c r="BH98" s="180">
        <f>IF(N98="sníž. přenesená",J98,0)</f>
        <v>0</v>
      </c>
      <c r="BI98" s="180">
        <f>IF(N98="nulová",J98,0)</f>
        <v>0</v>
      </c>
      <c r="BJ98" s="22" t="s">
        <v>22</v>
      </c>
      <c r="BK98" s="180">
        <f>ROUND(I98*H98,2)</f>
        <v>4814.3100000000004</v>
      </c>
      <c r="BL98" s="22" t="s">
        <v>140</v>
      </c>
      <c r="BM98" s="22" t="s">
        <v>474</v>
      </c>
    </row>
    <row r="99" spans="2:65" s="1" customFormat="1" ht="256.5">
      <c r="B99" s="36"/>
      <c r="C99" s="58"/>
      <c r="D99" s="181" t="s">
        <v>142</v>
      </c>
      <c r="E99" s="58"/>
      <c r="F99" s="182" t="s">
        <v>475</v>
      </c>
      <c r="G99" s="58"/>
      <c r="H99" s="58"/>
      <c r="I99" s="58"/>
      <c r="J99" s="58"/>
      <c r="K99" s="58"/>
      <c r="L99" s="56"/>
      <c r="M99" s="183"/>
      <c r="N99" s="37"/>
      <c r="O99" s="37"/>
      <c r="P99" s="37"/>
      <c r="Q99" s="37"/>
      <c r="R99" s="37"/>
      <c r="S99" s="37"/>
      <c r="T99" s="73"/>
      <c r="AT99" s="22" t="s">
        <v>142</v>
      </c>
      <c r="AU99" s="22" t="s">
        <v>154</v>
      </c>
    </row>
    <row r="100" spans="2:65" s="11" customFormat="1">
      <c r="B100" s="184"/>
      <c r="C100" s="185"/>
      <c r="D100" s="196" t="s">
        <v>144</v>
      </c>
      <c r="E100" s="205" t="s">
        <v>20</v>
      </c>
      <c r="F100" s="206" t="s">
        <v>476</v>
      </c>
      <c r="G100" s="185"/>
      <c r="H100" s="207">
        <v>114.9</v>
      </c>
      <c r="I100" s="185"/>
      <c r="J100" s="185"/>
      <c r="K100" s="185"/>
      <c r="L100" s="189"/>
      <c r="M100" s="190"/>
      <c r="N100" s="191"/>
      <c r="O100" s="191"/>
      <c r="P100" s="191"/>
      <c r="Q100" s="191"/>
      <c r="R100" s="191"/>
      <c r="S100" s="191"/>
      <c r="T100" s="192"/>
      <c r="AT100" s="193" t="s">
        <v>144</v>
      </c>
      <c r="AU100" s="193" t="s">
        <v>154</v>
      </c>
      <c r="AV100" s="11" t="s">
        <v>81</v>
      </c>
      <c r="AW100" s="11" t="s">
        <v>146</v>
      </c>
      <c r="AX100" s="11" t="s">
        <v>22</v>
      </c>
      <c r="AY100" s="193" t="s">
        <v>133</v>
      </c>
    </row>
    <row r="101" spans="2:65" s="1" customFormat="1" ht="44.25" customHeight="1">
      <c r="B101" s="36"/>
      <c r="C101" s="170" t="s">
        <v>81</v>
      </c>
      <c r="D101" s="170" t="s">
        <v>135</v>
      </c>
      <c r="E101" s="171" t="s">
        <v>477</v>
      </c>
      <c r="F101" s="172" t="s">
        <v>478</v>
      </c>
      <c r="G101" s="173" t="s">
        <v>168</v>
      </c>
      <c r="H101" s="174">
        <v>114.9</v>
      </c>
      <c r="I101" s="175">
        <v>144</v>
      </c>
      <c r="J101" s="175">
        <f>ROUND(I101*H101,2)</f>
        <v>16545.599999999999</v>
      </c>
      <c r="K101" s="172" t="s">
        <v>139</v>
      </c>
      <c r="L101" s="56"/>
      <c r="M101" s="176" t="s">
        <v>20</v>
      </c>
      <c r="N101" s="177" t="s">
        <v>43</v>
      </c>
      <c r="O101" s="178">
        <v>0.27</v>
      </c>
      <c r="P101" s="178">
        <f>O101*H101</f>
        <v>31.023000000000003</v>
      </c>
      <c r="Q101" s="178">
        <v>0</v>
      </c>
      <c r="R101" s="178">
        <f>Q101*H101</f>
        <v>0</v>
      </c>
      <c r="S101" s="178">
        <v>0.32500000000000001</v>
      </c>
      <c r="T101" s="179">
        <f>S101*H101</f>
        <v>37.342500000000001</v>
      </c>
      <c r="AR101" s="22" t="s">
        <v>140</v>
      </c>
      <c r="AT101" s="22" t="s">
        <v>135</v>
      </c>
      <c r="AU101" s="22" t="s">
        <v>154</v>
      </c>
      <c r="AY101" s="22" t="s">
        <v>133</v>
      </c>
      <c r="BE101" s="180">
        <f>IF(N101="základní",J101,0)</f>
        <v>16545.599999999999</v>
      </c>
      <c r="BF101" s="180">
        <f>IF(N101="snížená",J101,0)</f>
        <v>0</v>
      </c>
      <c r="BG101" s="180">
        <f>IF(N101="zákl. přenesená",J101,0)</f>
        <v>0</v>
      </c>
      <c r="BH101" s="180">
        <f>IF(N101="sníž. přenesená",J101,0)</f>
        <v>0</v>
      </c>
      <c r="BI101" s="180">
        <f>IF(N101="nulová",J101,0)</f>
        <v>0</v>
      </c>
      <c r="BJ101" s="22" t="s">
        <v>22</v>
      </c>
      <c r="BK101" s="180">
        <f>ROUND(I101*H101,2)</f>
        <v>16545.599999999999</v>
      </c>
      <c r="BL101" s="22" t="s">
        <v>140</v>
      </c>
      <c r="BM101" s="22" t="s">
        <v>479</v>
      </c>
    </row>
    <row r="102" spans="2:65" s="1" customFormat="1" ht="256.5">
      <c r="B102" s="36"/>
      <c r="C102" s="58"/>
      <c r="D102" s="196" t="s">
        <v>142</v>
      </c>
      <c r="E102" s="58"/>
      <c r="F102" s="208" t="s">
        <v>475</v>
      </c>
      <c r="G102" s="58"/>
      <c r="H102" s="58"/>
      <c r="I102" s="58"/>
      <c r="J102" s="58"/>
      <c r="K102" s="58"/>
      <c r="L102" s="56"/>
      <c r="M102" s="183"/>
      <c r="N102" s="37"/>
      <c r="O102" s="37"/>
      <c r="P102" s="37"/>
      <c r="Q102" s="37"/>
      <c r="R102" s="37"/>
      <c r="S102" s="37"/>
      <c r="T102" s="73"/>
      <c r="AT102" s="22" t="s">
        <v>142</v>
      </c>
      <c r="AU102" s="22" t="s">
        <v>154</v>
      </c>
    </row>
    <row r="103" spans="2:65" s="1" customFormat="1" ht="31.5" customHeight="1">
      <c r="B103" s="36"/>
      <c r="C103" s="170" t="s">
        <v>154</v>
      </c>
      <c r="D103" s="170" t="s">
        <v>135</v>
      </c>
      <c r="E103" s="171" t="s">
        <v>480</v>
      </c>
      <c r="F103" s="172" t="s">
        <v>481</v>
      </c>
      <c r="G103" s="173" t="s">
        <v>168</v>
      </c>
      <c r="H103" s="174">
        <v>229.8</v>
      </c>
      <c r="I103" s="175">
        <v>90.4</v>
      </c>
      <c r="J103" s="175">
        <f>ROUND(I103*H103,2)</f>
        <v>20773.919999999998</v>
      </c>
      <c r="K103" s="172" t="s">
        <v>139</v>
      </c>
      <c r="L103" s="56"/>
      <c r="M103" s="176" t="s">
        <v>20</v>
      </c>
      <c r="N103" s="177" t="s">
        <v>43</v>
      </c>
      <c r="O103" s="178">
        <v>2.8000000000000001E-2</v>
      </c>
      <c r="P103" s="178">
        <f>O103*H103</f>
        <v>6.4344000000000001</v>
      </c>
      <c r="Q103" s="178">
        <v>5.0000000000000002E-5</v>
      </c>
      <c r="R103" s="178">
        <f>Q103*H103</f>
        <v>1.1490000000000002E-2</v>
      </c>
      <c r="S103" s="178">
        <v>0.128</v>
      </c>
      <c r="T103" s="179">
        <f>S103*H103</f>
        <v>29.414400000000001</v>
      </c>
      <c r="AR103" s="22" t="s">
        <v>140</v>
      </c>
      <c r="AT103" s="22" t="s">
        <v>135</v>
      </c>
      <c r="AU103" s="22" t="s">
        <v>154</v>
      </c>
      <c r="AY103" s="22" t="s">
        <v>133</v>
      </c>
      <c r="BE103" s="180">
        <f>IF(N103="základní",J103,0)</f>
        <v>20773.919999999998</v>
      </c>
      <c r="BF103" s="180">
        <f>IF(N103="snížená",J103,0)</f>
        <v>0</v>
      </c>
      <c r="BG103" s="180">
        <f>IF(N103="zákl. přenesená",J103,0)</f>
        <v>0</v>
      </c>
      <c r="BH103" s="180">
        <f>IF(N103="sníž. přenesená",J103,0)</f>
        <v>0</v>
      </c>
      <c r="BI103" s="180">
        <f>IF(N103="nulová",J103,0)</f>
        <v>0</v>
      </c>
      <c r="BJ103" s="22" t="s">
        <v>22</v>
      </c>
      <c r="BK103" s="180">
        <f>ROUND(I103*H103,2)</f>
        <v>20773.919999999998</v>
      </c>
      <c r="BL103" s="22" t="s">
        <v>140</v>
      </c>
      <c r="BM103" s="22" t="s">
        <v>482</v>
      </c>
    </row>
    <row r="104" spans="2:65" s="1" customFormat="1" ht="216">
      <c r="B104" s="36"/>
      <c r="C104" s="58"/>
      <c r="D104" s="181" t="s">
        <v>142</v>
      </c>
      <c r="E104" s="58"/>
      <c r="F104" s="182" t="s">
        <v>483</v>
      </c>
      <c r="G104" s="58"/>
      <c r="H104" s="58"/>
      <c r="I104" s="58"/>
      <c r="J104" s="58"/>
      <c r="K104" s="58"/>
      <c r="L104" s="56"/>
      <c r="M104" s="183"/>
      <c r="N104" s="37"/>
      <c r="O104" s="37"/>
      <c r="P104" s="37"/>
      <c r="Q104" s="37"/>
      <c r="R104" s="37"/>
      <c r="S104" s="37"/>
      <c r="T104" s="73"/>
      <c r="AT104" s="22" t="s">
        <v>142</v>
      </c>
      <c r="AU104" s="22" t="s">
        <v>154</v>
      </c>
    </row>
    <row r="105" spans="2:65" s="11" customFormat="1">
      <c r="B105" s="184"/>
      <c r="C105" s="185"/>
      <c r="D105" s="196" t="s">
        <v>144</v>
      </c>
      <c r="E105" s="205" t="s">
        <v>20</v>
      </c>
      <c r="F105" s="206" t="s">
        <v>484</v>
      </c>
      <c r="G105" s="185"/>
      <c r="H105" s="207">
        <v>229.8</v>
      </c>
      <c r="I105" s="185"/>
      <c r="J105" s="185"/>
      <c r="K105" s="185"/>
      <c r="L105" s="189"/>
      <c r="M105" s="190"/>
      <c r="N105" s="191"/>
      <c r="O105" s="191"/>
      <c r="P105" s="191"/>
      <c r="Q105" s="191"/>
      <c r="R105" s="191"/>
      <c r="S105" s="191"/>
      <c r="T105" s="192"/>
      <c r="AT105" s="193" t="s">
        <v>144</v>
      </c>
      <c r="AU105" s="193" t="s">
        <v>154</v>
      </c>
      <c r="AV105" s="11" t="s">
        <v>81</v>
      </c>
      <c r="AW105" s="11" t="s">
        <v>146</v>
      </c>
      <c r="AX105" s="11" t="s">
        <v>22</v>
      </c>
      <c r="AY105" s="193" t="s">
        <v>133</v>
      </c>
    </row>
    <row r="106" spans="2:65" s="1" customFormat="1" ht="31.5" customHeight="1">
      <c r="B106" s="36"/>
      <c r="C106" s="170" t="s">
        <v>140</v>
      </c>
      <c r="D106" s="170" t="s">
        <v>135</v>
      </c>
      <c r="E106" s="171" t="s">
        <v>485</v>
      </c>
      <c r="F106" s="172" t="s">
        <v>137</v>
      </c>
      <c r="G106" s="173" t="s">
        <v>138</v>
      </c>
      <c r="H106" s="174">
        <v>113.6</v>
      </c>
      <c r="I106" s="175">
        <v>29.2</v>
      </c>
      <c r="J106" s="175">
        <f>ROUND(I106*H106,2)</f>
        <v>3317.12</v>
      </c>
      <c r="K106" s="172" t="s">
        <v>139</v>
      </c>
      <c r="L106" s="56"/>
      <c r="M106" s="176" t="s">
        <v>20</v>
      </c>
      <c r="N106" s="177" t="s">
        <v>43</v>
      </c>
      <c r="O106" s="178">
        <v>9.7000000000000003E-2</v>
      </c>
      <c r="P106" s="178">
        <f>O106*H106</f>
        <v>11.0192</v>
      </c>
      <c r="Q106" s="178">
        <v>0</v>
      </c>
      <c r="R106" s="178">
        <f>Q106*H106</f>
        <v>0</v>
      </c>
      <c r="S106" s="178">
        <v>0</v>
      </c>
      <c r="T106" s="179">
        <f>S106*H106</f>
        <v>0</v>
      </c>
      <c r="AR106" s="22" t="s">
        <v>140</v>
      </c>
      <c r="AT106" s="22" t="s">
        <v>135</v>
      </c>
      <c r="AU106" s="22" t="s">
        <v>154</v>
      </c>
      <c r="AY106" s="22" t="s">
        <v>133</v>
      </c>
      <c r="BE106" s="180">
        <f>IF(N106="základní",J106,0)</f>
        <v>3317.12</v>
      </c>
      <c r="BF106" s="180">
        <f>IF(N106="snížená",J106,0)</f>
        <v>0</v>
      </c>
      <c r="BG106" s="180">
        <f>IF(N106="zákl. přenesená",J106,0)</f>
        <v>0</v>
      </c>
      <c r="BH106" s="180">
        <f>IF(N106="sníž. přenesená",J106,0)</f>
        <v>0</v>
      </c>
      <c r="BI106" s="180">
        <f>IF(N106="nulová",J106,0)</f>
        <v>0</v>
      </c>
      <c r="BJ106" s="22" t="s">
        <v>22</v>
      </c>
      <c r="BK106" s="180">
        <f>ROUND(I106*H106,2)</f>
        <v>3317.12</v>
      </c>
      <c r="BL106" s="22" t="s">
        <v>140</v>
      </c>
      <c r="BM106" s="22" t="s">
        <v>486</v>
      </c>
    </row>
    <row r="107" spans="2:65" s="1" customFormat="1" ht="229.5">
      <c r="B107" s="36"/>
      <c r="C107" s="58"/>
      <c r="D107" s="181" t="s">
        <v>142</v>
      </c>
      <c r="E107" s="58"/>
      <c r="F107" s="182" t="s">
        <v>143</v>
      </c>
      <c r="G107" s="58"/>
      <c r="H107" s="58"/>
      <c r="I107" s="58"/>
      <c r="J107" s="58"/>
      <c r="K107" s="58"/>
      <c r="L107" s="56"/>
      <c r="M107" s="183"/>
      <c r="N107" s="37"/>
      <c r="O107" s="37"/>
      <c r="P107" s="37"/>
      <c r="Q107" s="37"/>
      <c r="R107" s="37"/>
      <c r="S107" s="37"/>
      <c r="T107" s="73"/>
      <c r="AT107" s="22" t="s">
        <v>142</v>
      </c>
      <c r="AU107" s="22" t="s">
        <v>154</v>
      </c>
    </row>
    <row r="108" spans="2:65" s="11" customFormat="1">
      <c r="B108" s="184"/>
      <c r="C108" s="185"/>
      <c r="D108" s="196" t="s">
        <v>144</v>
      </c>
      <c r="E108" s="205" t="s">
        <v>20</v>
      </c>
      <c r="F108" s="206" t="s">
        <v>487</v>
      </c>
      <c r="G108" s="185"/>
      <c r="H108" s="207">
        <v>113.6</v>
      </c>
      <c r="I108" s="185"/>
      <c r="J108" s="185"/>
      <c r="K108" s="185"/>
      <c r="L108" s="189"/>
      <c r="M108" s="190"/>
      <c r="N108" s="191"/>
      <c r="O108" s="191"/>
      <c r="P108" s="191"/>
      <c r="Q108" s="191"/>
      <c r="R108" s="191"/>
      <c r="S108" s="191"/>
      <c r="T108" s="192"/>
      <c r="AT108" s="193" t="s">
        <v>144</v>
      </c>
      <c r="AU108" s="193" t="s">
        <v>154</v>
      </c>
      <c r="AV108" s="11" t="s">
        <v>81</v>
      </c>
      <c r="AW108" s="11" t="s">
        <v>146</v>
      </c>
      <c r="AX108" s="11" t="s">
        <v>22</v>
      </c>
      <c r="AY108" s="193" t="s">
        <v>133</v>
      </c>
    </row>
    <row r="109" spans="2:65" s="1" customFormat="1" ht="31.5" customHeight="1">
      <c r="B109" s="36"/>
      <c r="C109" s="170" t="s">
        <v>165</v>
      </c>
      <c r="D109" s="170" t="s">
        <v>135</v>
      </c>
      <c r="E109" s="171" t="s">
        <v>488</v>
      </c>
      <c r="F109" s="172" t="s">
        <v>150</v>
      </c>
      <c r="G109" s="173" t="s">
        <v>138</v>
      </c>
      <c r="H109" s="174">
        <v>61.042999999999999</v>
      </c>
      <c r="I109" s="175">
        <v>547</v>
      </c>
      <c r="J109" s="175">
        <f>ROUND(I109*H109,2)</f>
        <v>33390.519999999997</v>
      </c>
      <c r="K109" s="172" t="s">
        <v>139</v>
      </c>
      <c r="L109" s="56"/>
      <c r="M109" s="176" t="s">
        <v>20</v>
      </c>
      <c r="N109" s="177" t="s">
        <v>43</v>
      </c>
      <c r="O109" s="178">
        <v>2.2490000000000001</v>
      </c>
      <c r="P109" s="178">
        <f>O109*H109</f>
        <v>137.285707</v>
      </c>
      <c r="Q109" s="178">
        <v>0</v>
      </c>
      <c r="R109" s="178">
        <f>Q109*H109</f>
        <v>0</v>
      </c>
      <c r="S109" s="178">
        <v>0</v>
      </c>
      <c r="T109" s="179">
        <f>S109*H109</f>
        <v>0</v>
      </c>
      <c r="AR109" s="22" t="s">
        <v>140</v>
      </c>
      <c r="AT109" s="22" t="s">
        <v>135</v>
      </c>
      <c r="AU109" s="22" t="s">
        <v>154</v>
      </c>
      <c r="AY109" s="22" t="s">
        <v>133</v>
      </c>
      <c r="BE109" s="180">
        <f>IF(N109="základní",J109,0)</f>
        <v>33390.519999999997</v>
      </c>
      <c r="BF109" s="180">
        <f>IF(N109="snížená",J109,0)</f>
        <v>0</v>
      </c>
      <c r="BG109" s="180">
        <f>IF(N109="zákl. přenesená",J109,0)</f>
        <v>0</v>
      </c>
      <c r="BH109" s="180">
        <f>IF(N109="sníž. přenesená",J109,0)</f>
        <v>0</v>
      </c>
      <c r="BI109" s="180">
        <f>IF(N109="nulová",J109,0)</f>
        <v>0</v>
      </c>
      <c r="BJ109" s="22" t="s">
        <v>22</v>
      </c>
      <c r="BK109" s="180">
        <f>ROUND(I109*H109,2)</f>
        <v>33390.519999999997</v>
      </c>
      <c r="BL109" s="22" t="s">
        <v>140</v>
      </c>
      <c r="BM109" s="22" t="s">
        <v>489</v>
      </c>
    </row>
    <row r="110" spans="2:65" s="1" customFormat="1" ht="94.5">
      <c r="B110" s="36"/>
      <c r="C110" s="58"/>
      <c r="D110" s="181" t="s">
        <v>142</v>
      </c>
      <c r="E110" s="58"/>
      <c r="F110" s="182" t="s">
        <v>152</v>
      </c>
      <c r="G110" s="58"/>
      <c r="H110" s="58"/>
      <c r="I110" s="58"/>
      <c r="J110" s="58"/>
      <c r="K110" s="58"/>
      <c r="L110" s="56"/>
      <c r="M110" s="183"/>
      <c r="N110" s="37"/>
      <c r="O110" s="37"/>
      <c r="P110" s="37"/>
      <c r="Q110" s="37"/>
      <c r="R110" s="37"/>
      <c r="S110" s="37"/>
      <c r="T110" s="73"/>
      <c r="AT110" s="22" t="s">
        <v>142</v>
      </c>
      <c r="AU110" s="22" t="s">
        <v>154</v>
      </c>
    </row>
    <row r="111" spans="2:65" s="11" customFormat="1">
      <c r="B111" s="184"/>
      <c r="C111" s="185"/>
      <c r="D111" s="181" t="s">
        <v>144</v>
      </c>
      <c r="E111" s="186" t="s">
        <v>20</v>
      </c>
      <c r="F111" s="187" t="s">
        <v>490</v>
      </c>
      <c r="G111" s="185"/>
      <c r="H111" s="188">
        <v>32.8675</v>
      </c>
      <c r="I111" s="185"/>
      <c r="J111" s="185"/>
      <c r="K111" s="185"/>
      <c r="L111" s="189"/>
      <c r="M111" s="190"/>
      <c r="N111" s="191"/>
      <c r="O111" s="191"/>
      <c r="P111" s="191"/>
      <c r="Q111" s="191"/>
      <c r="R111" s="191"/>
      <c r="S111" s="191"/>
      <c r="T111" s="192"/>
      <c r="AT111" s="193" t="s">
        <v>144</v>
      </c>
      <c r="AU111" s="193" t="s">
        <v>154</v>
      </c>
      <c r="AV111" s="11" t="s">
        <v>81</v>
      </c>
      <c r="AW111" s="11" t="s">
        <v>146</v>
      </c>
      <c r="AX111" s="11" t="s">
        <v>72</v>
      </c>
      <c r="AY111" s="193" t="s">
        <v>133</v>
      </c>
    </row>
    <row r="112" spans="2:65" s="11" customFormat="1">
      <c r="B112" s="184"/>
      <c r="C112" s="185"/>
      <c r="D112" s="181" t="s">
        <v>144</v>
      </c>
      <c r="E112" s="186" t="s">
        <v>20</v>
      </c>
      <c r="F112" s="187" t="s">
        <v>491</v>
      </c>
      <c r="G112" s="185"/>
      <c r="H112" s="188">
        <v>28.175000000000001</v>
      </c>
      <c r="I112" s="185"/>
      <c r="J112" s="185"/>
      <c r="K112" s="185"/>
      <c r="L112" s="189"/>
      <c r="M112" s="190"/>
      <c r="N112" s="191"/>
      <c r="O112" s="191"/>
      <c r="P112" s="191"/>
      <c r="Q112" s="191"/>
      <c r="R112" s="191"/>
      <c r="S112" s="191"/>
      <c r="T112" s="192"/>
      <c r="AT112" s="193" t="s">
        <v>144</v>
      </c>
      <c r="AU112" s="193" t="s">
        <v>154</v>
      </c>
      <c r="AV112" s="11" t="s">
        <v>81</v>
      </c>
      <c r="AW112" s="11" t="s">
        <v>146</v>
      </c>
      <c r="AX112" s="11" t="s">
        <v>72</v>
      </c>
      <c r="AY112" s="193" t="s">
        <v>133</v>
      </c>
    </row>
    <row r="113" spans="2:65" s="12" customFormat="1">
      <c r="B113" s="194"/>
      <c r="C113" s="195"/>
      <c r="D113" s="196" t="s">
        <v>144</v>
      </c>
      <c r="E113" s="197" t="s">
        <v>20</v>
      </c>
      <c r="F113" s="198" t="s">
        <v>148</v>
      </c>
      <c r="G113" s="195"/>
      <c r="H113" s="199">
        <v>61.042499999999997</v>
      </c>
      <c r="I113" s="195"/>
      <c r="J113" s="195"/>
      <c r="K113" s="195"/>
      <c r="L113" s="200"/>
      <c r="M113" s="201"/>
      <c r="N113" s="202"/>
      <c r="O113" s="202"/>
      <c r="P113" s="202"/>
      <c r="Q113" s="202"/>
      <c r="R113" s="202"/>
      <c r="S113" s="202"/>
      <c r="T113" s="203"/>
      <c r="AT113" s="204" t="s">
        <v>144</v>
      </c>
      <c r="AU113" s="204" t="s">
        <v>154</v>
      </c>
      <c r="AV113" s="12" t="s">
        <v>140</v>
      </c>
      <c r="AW113" s="12" t="s">
        <v>146</v>
      </c>
      <c r="AX113" s="12" t="s">
        <v>22</v>
      </c>
      <c r="AY113" s="204" t="s">
        <v>133</v>
      </c>
    </row>
    <row r="114" spans="2:65" s="1" customFormat="1" ht="31.5" customHeight="1">
      <c r="B114" s="36"/>
      <c r="C114" s="170" t="s">
        <v>172</v>
      </c>
      <c r="D114" s="170" t="s">
        <v>135</v>
      </c>
      <c r="E114" s="171" t="s">
        <v>492</v>
      </c>
      <c r="F114" s="172" t="s">
        <v>493</v>
      </c>
      <c r="G114" s="173" t="s">
        <v>138</v>
      </c>
      <c r="H114" s="174">
        <v>762.63</v>
      </c>
      <c r="I114" s="175">
        <v>230</v>
      </c>
      <c r="J114" s="175">
        <f>ROUND(I114*H114,2)</f>
        <v>175404.9</v>
      </c>
      <c r="K114" s="172" t="s">
        <v>139</v>
      </c>
      <c r="L114" s="56"/>
      <c r="M114" s="176" t="s">
        <v>20</v>
      </c>
      <c r="N114" s="177" t="s">
        <v>43</v>
      </c>
      <c r="O114" s="178">
        <v>0.82499999999999996</v>
      </c>
      <c r="P114" s="178">
        <f>O114*H114</f>
        <v>629.16974999999991</v>
      </c>
      <c r="Q114" s="178">
        <v>0</v>
      </c>
      <c r="R114" s="178">
        <f>Q114*H114</f>
        <v>0</v>
      </c>
      <c r="S114" s="178">
        <v>0</v>
      </c>
      <c r="T114" s="179">
        <f>S114*H114</f>
        <v>0</v>
      </c>
      <c r="AR114" s="22" t="s">
        <v>140</v>
      </c>
      <c r="AT114" s="22" t="s">
        <v>135</v>
      </c>
      <c r="AU114" s="22" t="s">
        <v>154</v>
      </c>
      <c r="AY114" s="22" t="s">
        <v>133</v>
      </c>
      <c r="BE114" s="180">
        <f>IF(N114="základní",J114,0)</f>
        <v>175404.9</v>
      </c>
      <c r="BF114" s="180">
        <f>IF(N114="snížená",J114,0)</f>
        <v>0</v>
      </c>
      <c r="BG114" s="180">
        <f>IF(N114="zákl. přenesená",J114,0)</f>
        <v>0</v>
      </c>
      <c r="BH114" s="180">
        <f>IF(N114="sníž. přenesená",J114,0)</f>
        <v>0</v>
      </c>
      <c r="BI114" s="180">
        <f>IF(N114="nulová",J114,0)</f>
        <v>0</v>
      </c>
      <c r="BJ114" s="22" t="s">
        <v>22</v>
      </c>
      <c r="BK114" s="180">
        <f>ROUND(I114*H114,2)</f>
        <v>175404.9</v>
      </c>
      <c r="BL114" s="22" t="s">
        <v>140</v>
      </c>
      <c r="BM114" s="22" t="s">
        <v>494</v>
      </c>
    </row>
    <row r="115" spans="2:65" s="1" customFormat="1" ht="202.5">
      <c r="B115" s="36"/>
      <c r="C115" s="58"/>
      <c r="D115" s="181" t="s">
        <v>142</v>
      </c>
      <c r="E115" s="58"/>
      <c r="F115" s="182" t="s">
        <v>158</v>
      </c>
      <c r="G115" s="58"/>
      <c r="H115" s="58"/>
      <c r="I115" s="58"/>
      <c r="J115" s="58"/>
      <c r="K115" s="58"/>
      <c r="L115" s="56"/>
      <c r="M115" s="183"/>
      <c r="N115" s="37"/>
      <c r="O115" s="37"/>
      <c r="P115" s="37"/>
      <c r="Q115" s="37"/>
      <c r="R115" s="37"/>
      <c r="S115" s="37"/>
      <c r="T115" s="73"/>
      <c r="AT115" s="22" t="s">
        <v>142</v>
      </c>
      <c r="AU115" s="22" t="s">
        <v>154</v>
      </c>
    </row>
    <row r="116" spans="2:65" s="11" customFormat="1">
      <c r="B116" s="184"/>
      <c r="C116" s="185"/>
      <c r="D116" s="196" t="s">
        <v>144</v>
      </c>
      <c r="E116" s="205" t="s">
        <v>20</v>
      </c>
      <c r="F116" s="206" t="s">
        <v>495</v>
      </c>
      <c r="G116" s="185"/>
      <c r="H116" s="207">
        <v>762.63</v>
      </c>
      <c r="I116" s="185"/>
      <c r="J116" s="185"/>
      <c r="K116" s="185"/>
      <c r="L116" s="189"/>
      <c r="M116" s="190"/>
      <c r="N116" s="191"/>
      <c r="O116" s="191"/>
      <c r="P116" s="191"/>
      <c r="Q116" s="191"/>
      <c r="R116" s="191"/>
      <c r="S116" s="191"/>
      <c r="T116" s="192"/>
      <c r="AT116" s="193" t="s">
        <v>144</v>
      </c>
      <c r="AU116" s="193" t="s">
        <v>154</v>
      </c>
      <c r="AV116" s="11" t="s">
        <v>81</v>
      </c>
      <c r="AW116" s="11" t="s">
        <v>146</v>
      </c>
      <c r="AX116" s="11" t="s">
        <v>22</v>
      </c>
      <c r="AY116" s="193" t="s">
        <v>133</v>
      </c>
    </row>
    <row r="117" spans="2:65" s="1" customFormat="1" ht="31.5" customHeight="1">
      <c r="B117" s="36"/>
      <c r="C117" s="170" t="s">
        <v>176</v>
      </c>
      <c r="D117" s="170" t="s">
        <v>135</v>
      </c>
      <c r="E117" s="171" t="s">
        <v>496</v>
      </c>
      <c r="F117" s="172" t="s">
        <v>161</v>
      </c>
      <c r="G117" s="173" t="s">
        <v>162</v>
      </c>
      <c r="H117" s="174">
        <v>20</v>
      </c>
      <c r="I117" s="175">
        <v>2440</v>
      </c>
      <c r="J117" s="175">
        <f>ROUND(I117*H117,2)</f>
        <v>48800</v>
      </c>
      <c r="K117" s="172" t="s">
        <v>139</v>
      </c>
      <c r="L117" s="56"/>
      <c r="M117" s="176" t="s">
        <v>20</v>
      </c>
      <c r="N117" s="177" t="s">
        <v>43</v>
      </c>
      <c r="O117" s="178">
        <v>1.81</v>
      </c>
      <c r="P117" s="178">
        <f>O117*H117</f>
        <v>36.200000000000003</v>
      </c>
      <c r="Q117" s="178">
        <v>0</v>
      </c>
      <c r="R117" s="178">
        <f>Q117*H117</f>
        <v>0</v>
      </c>
      <c r="S117" s="178">
        <v>0</v>
      </c>
      <c r="T117" s="179">
        <f>S117*H117</f>
        <v>0</v>
      </c>
      <c r="AR117" s="22" t="s">
        <v>140</v>
      </c>
      <c r="AT117" s="22" t="s">
        <v>135</v>
      </c>
      <c r="AU117" s="22" t="s">
        <v>154</v>
      </c>
      <c r="AY117" s="22" t="s">
        <v>133</v>
      </c>
      <c r="BE117" s="180">
        <f>IF(N117="základní",J117,0)</f>
        <v>48800</v>
      </c>
      <c r="BF117" s="180">
        <f>IF(N117="snížená",J117,0)</f>
        <v>0</v>
      </c>
      <c r="BG117" s="180">
        <f>IF(N117="zákl. přenesená",J117,0)</f>
        <v>0</v>
      </c>
      <c r="BH117" s="180">
        <f>IF(N117="sníž. přenesená",J117,0)</f>
        <v>0</v>
      </c>
      <c r="BI117" s="180">
        <f>IF(N117="nulová",J117,0)</f>
        <v>0</v>
      </c>
      <c r="BJ117" s="22" t="s">
        <v>22</v>
      </c>
      <c r="BK117" s="180">
        <f>ROUND(I117*H117,2)</f>
        <v>48800</v>
      </c>
      <c r="BL117" s="22" t="s">
        <v>140</v>
      </c>
      <c r="BM117" s="22" t="s">
        <v>497</v>
      </c>
    </row>
    <row r="118" spans="2:65" s="1" customFormat="1" ht="135">
      <c r="B118" s="36"/>
      <c r="C118" s="58"/>
      <c r="D118" s="196" t="s">
        <v>142</v>
      </c>
      <c r="E118" s="58"/>
      <c r="F118" s="208" t="s">
        <v>164</v>
      </c>
      <c r="G118" s="58"/>
      <c r="H118" s="58"/>
      <c r="I118" s="58"/>
      <c r="J118" s="58"/>
      <c r="K118" s="58"/>
      <c r="L118" s="56"/>
      <c r="M118" s="183"/>
      <c r="N118" s="37"/>
      <c r="O118" s="37"/>
      <c r="P118" s="37"/>
      <c r="Q118" s="37"/>
      <c r="R118" s="37"/>
      <c r="S118" s="37"/>
      <c r="T118" s="73"/>
      <c r="AT118" s="22" t="s">
        <v>142</v>
      </c>
      <c r="AU118" s="22" t="s">
        <v>154</v>
      </c>
    </row>
    <row r="119" spans="2:65" s="1" customFormat="1" ht="31.5" customHeight="1">
      <c r="B119" s="36"/>
      <c r="C119" s="170" t="s">
        <v>182</v>
      </c>
      <c r="D119" s="170" t="s">
        <v>135</v>
      </c>
      <c r="E119" s="171" t="s">
        <v>498</v>
      </c>
      <c r="F119" s="172" t="s">
        <v>167</v>
      </c>
      <c r="G119" s="173" t="s">
        <v>168</v>
      </c>
      <c r="H119" s="174">
        <v>1666</v>
      </c>
      <c r="I119" s="175">
        <v>93.2</v>
      </c>
      <c r="J119" s="175">
        <f>ROUND(I119*H119,2)</f>
        <v>155271.20000000001</v>
      </c>
      <c r="K119" s="172" t="s">
        <v>139</v>
      </c>
      <c r="L119" s="56"/>
      <c r="M119" s="176" t="s">
        <v>20</v>
      </c>
      <c r="N119" s="177" t="s">
        <v>43</v>
      </c>
      <c r="O119" s="178">
        <v>0.23599999999999999</v>
      </c>
      <c r="P119" s="178">
        <f>O119*H119</f>
        <v>393.17599999999999</v>
      </c>
      <c r="Q119" s="178">
        <v>8.4000000000000003E-4</v>
      </c>
      <c r="R119" s="178">
        <f>Q119*H119</f>
        <v>1.39944</v>
      </c>
      <c r="S119" s="178">
        <v>0</v>
      </c>
      <c r="T119" s="179">
        <f>S119*H119</f>
        <v>0</v>
      </c>
      <c r="AR119" s="22" t="s">
        <v>140</v>
      </c>
      <c r="AT119" s="22" t="s">
        <v>135</v>
      </c>
      <c r="AU119" s="22" t="s">
        <v>154</v>
      </c>
      <c r="AY119" s="22" t="s">
        <v>133</v>
      </c>
      <c r="BE119" s="180">
        <f>IF(N119="základní",J119,0)</f>
        <v>155271.20000000001</v>
      </c>
      <c r="BF119" s="180">
        <f>IF(N119="snížená",J119,0)</f>
        <v>0</v>
      </c>
      <c r="BG119" s="180">
        <f>IF(N119="zákl. přenesená",J119,0)</f>
        <v>0</v>
      </c>
      <c r="BH119" s="180">
        <f>IF(N119="sníž. přenesená",J119,0)</f>
        <v>0</v>
      </c>
      <c r="BI119" s="180">
        <f>IF(N119="nulová",J119,0)</f>
        <v>0</v>
      </c>
      <c r="BJ119" s="22" t="s">
        <v>22</v>
      </c>
      <c r="BK119" s="180">
        <f>ROUND(I119*H119,2)</f>
        <v>155271.20000000001</v>
      </c>
      <c r="BL119" s="22" t="s">
        <v>140</v>
      </c>
      <c r="BM119" s="22" t="s">
        <v>499</v>
      </c>
    </row>
    <row r="120" spans="2:65" s="1" customFormat="1" ht="148.5">
      <c r="B120" s="36"/>
      <c r="C120" s="58"/>
      <c r="D120" s="181" t="s">
        <v>142</v>
      </c>
      <c r="E120" s="58"/>
      <c r="F120" s="182" t="s">
        <v>170</v>
      </c>
      <c r="G120" s="58"/>
      <c r="H120" s="58"/>
      <c r="I120" s="58"/>
      <c r="J120" s="58"/>
      <c r="K120" s="58"/>
      <c r="L120" s="56"/>
      <c r="M120" s="183"/>
      <c r="N120" s="37"/>
      <c r="O120" s="37"/>
      <c r="P120" s="37"/>
      <c r="Q120" s="37"/>
      <c r="R120" s="37"/>
      <c r="S120" s="37"/>
      <c r="T120" s="73"/>
      <c r="AT120" s="22" t="s">
        <v>142</v>
      </c>
      <c r="AU120" s="22" t="s">
        <v>154</v>
      </c>
    </row>
    <row r="121" spans="2:65" s="11" customFormat="1">
      <c r="B121" s="184"/>
      <c r="C121" s="185"/>
      <c r="D121" s="196" t="s">
        <v>144</v>
      </c>
      <c r="E121" s="205" t="s">
        <v>20</v>
      </c>
      <c r="F121" s="206" t="s">
        <v>500</v>
      </c>
      <c r="G121" s="185"/>
      <c r="H121" s="207">
        <v>1666</v>
      </c>
      <c r="I121" s="185"/>
      <c r="J121" s="185"/>
      <c r="K121" s="185"/>
      <c r="L121" s="189"/>
      <c r="M121" s="190"/>
      <c r="N121" s="191"/>
      <c r="O121" s="191"/>
      <c r="P121" s="191"/>
      <c r="Q121" s="191"/>
      <c r="R121" s="191"/>
      <c r="S121" s="191"/>
      <c r="T121" s="192"/>
      <c r="AT121" s="193" t="s">
        <v>144</v>
      </c>
      <c r="AU121" s="193" t="s">
        <v>154</v>
      </c>
      <c r="AV121" s="11" t="s">
        <v>81</v>
      </c>
      <c r="AW121" s="11" t="s">
        <v>146</v>
      </c>
      <c r="AX121" s="11" t="s">
        <v>22</v>
      </c>
      <c r="AY121" s="193" t="s">
        <v>133</v>
      </c>
    </row>
    <row r="122" spans="2:65" s="1" customFormat="1" ht="31.5" customHeight="1">
      <c r="B122" s="36"/>
      <c r="C122" s="170" t="s">
        <v>186</v>
      </c>
      <c r="D122" s="170" t="s">
        <v>135</v>
      </c>
      <c r="E122" s="171" t="s">
        <v>501</v>
      </c>
      <c r="F122" s="172" t="s">
        <v>174</v>
      </c>
      <c r="G122" s="173" t="s">
        <v>168</v>
      </c>
      <c r="H122" s="174">
        <v>1666</v>
      </c>
      <c r="I122" s="175">
        <v>16.8</v>
      </c>
      <c r="J122" s="175">
        <f>ROUND(I122*H122,2)</f>
        <v>27988.799999999999</v>
      </c>
      <c r="K122" s="172" t="s">
        <v>139</v>
      </c>
      <c r="L122" s="56"/>
      <c r="M122" s="176" t="s">
        <v>20</v>
      </c>
      <c r="N122" s="177" t="s">
        <v>43</v>
      </c>
      <c r="O122" s="178">
        <v>7.0000000000000007E-2</v>
      </c>
      <c r="P122" s="178">
        <f>O122*H122</f>
        <v>116.62</v>
      </c>
      <c r="Q122" s="178">
        <v>0</v>
      </c>
      <c r="R122" s="178">
        <f>Q122*H122</f>
        <v>0</v>
      </c>
      <c r="S122" s="178">
        <v>0</v>
      </c>
      <c r="T122" s="179">
        <f>S122*H122</f>
        <v>0</v>
      </c>
      <c r="AR122" s="22" t="s">
        <v>140</v>
      </c>
      <c r="AT122" s="22" t="s">
        <v>135</v>
      </c>
      <c r="AU122" s="22" t="s">
        <v>154</v>
      </c>
      <c r="AY122" s="22" t="s">
        <v>133</v>
      </c>
      <c r="BE122" s="180">
        <f>IF(N122="základní",J122,0)</f>
        <v>27988.799999999999</v>
      </c>
      <c r="BF122" s="180">
        <f>IF(N122="snížená",J122,0)</f>
        <v>0</v>
      </c>
      <c r="BG122" s="180">
        <f>IF(N122="zákl. přenesená",J122,0)</f>
        <v>0</v>
      </c>
      <c r="BH122" s="180">
        <f>IF(N122="sníž. přenesená",J122,0)</f>
        <v>0</v>
      </c>
      <c r="BI122" s="180">
        <f>IF(N122="nulová",J122,0)</f>
        <v>0</v>
      </c>
      <c r="BJ122" s="22" t="s">
        <v>22</v>
      </c>
      <c r="BK122" s="180">
        <f>ROUND(I122*H122,2)</f>
        <v>27988.799999999999</v>
      </c>
      <c r="BL122" s="22" t="s">
        <v>140</v>
      </c>
      <c r="BM122" s="22" t="s">
        <v>502</v>
      </c>
    </row>
    <row r="123" spans="2:65" s="1" customFormat="1" ht="22.5" customHeight="1">
      <c r="B123" s="36"/>
      <c r="C123" s="170" t="s">
        <v>27</v>
      </c>
      <c r="D123" s="170" t="s">
        <v>135</v>
      </c>
      <c r="E123" s="171" t="s">
        <v>503</v>
      </c>
      <c r="F123" s="172" t="s">
        <v>178</v>
      </c>
      <c r="G123" s="173" t="s">
        <v>168</v>
      </c>
      <c r="H123" s="174">
        <v>72.5</v>
      </c>
      <c r="I123" s="175">
        <v>73.2</v>
      </c>
      <c r="J123" s="175">
        <f>ROUND(I123*H123,2)</f>
        <v>5307</v>
      </c>
      <c r="K123" s="172" t="s">
        <v>139</v>
      </c>
      <c r="L123" s="56"/>
      <c r="M123" s="176" t="s">
        <v>20</v>
      </c>
      <c r="N123" s="177" t="s">
        <v>43</v>
      </c>
      <c r="O123" s="178">
        <v>0.156</v>
      </c>
      <c r="P123" s="178">
        <f>O123*H123</f>
        <v>11.31</v>
      </c>
      <c r="Q123" s="178">
        <v>6.9999999999999999E-4</v>
      </c>
      <c r="R123" s="178">
        <f>Q123*H123</f>
        <v>5.0749999999999997E-2</v>
      </c>
      <c r="S123" s="178">
        <v>0</v>
      </c>
      <c r="T123" s="179">
        <f>S123*H123</f>
        <v>0</v>
      </c>
      <c r="AR123" s="22" t="s">
        <v>140</v>
      </c>
      <c r="AT123" s="22" t="s">
        <v>135</v>
      </c>
      <c r="AU123" s="22" t="s">
        <v>154</v>
      </c>
      <c r="AY123" s="22" t="s">
        <v>133</v>
      </c>
      <c r="BE123" s="180">
        <f>IF(N123="základní",J123,0)</f>
        <v>5307</v>
      </c>
      <c r="BF123" s="180">
        <f>IF(N123="snížená",J123,0)</f>
        <v>0</v>
      </c>
      <c r="BG123" s="180">
        <f>IF(N123="zákl. přenesená",J123,0)</f>
        <v>0</v>
      </c>
      <c r="BH123" s="180">
        <f>IF(N123="sníž. přenesená",J123,0)</f>
        <v>0</v>
      </c>
      <c r="BI123" s="180">
        <f>IF(N123="nulová",J123,0)</f>
        <v>0</v>
      </c>
      <c r="BJ123" s="22" t="s">
        <v>22</v>
      </c>
      <c r="BK123" s="180">
        <f>ROUND(I123*H123,2)</f>
        <v>5307</v>
      </c>
      <c r="BL123" s="22" t="s">
        <v>140</v>
      </c>
      <c r="BM123" s="22" t="s">
        <v>504</v>
      </c>
    </row>
    <row r="124" spans="2:65" s="1" customFormat="1" ht="81">
      <c r="B124" s="36"/>
      <c r="C124" s="58"/>
      <c r="D124" s="181" t="s">
        <v>142</v>
      </c>
      <c r="E124" s="58"/>
      <c r="F124" s="182" t="s">
        <v>180</v>
      </c>
      <c r="G124" s="58"/>
      <c r="H124" s="58"/>
      <c r="I124" s="58"/>
      <c r="J124" s="58"/>
      <c r="K124" s="58"/>
      <c r="L124" s="56"/>
      <c r="M124" s="183"/>
      <c r="N124" s="37"/>
      <c r="O124" s="37"/>
      <c r="P124" s="37"/>
      <c r="Q124" s="37"/>
      <c r="R124" s="37"/>
      <c r="S124" s="37"/>
      <c r="T124" s="73"/>
      <c r="AT124" s="22" t="s">
        <v>142</v>
      </c>
      <c r="AU124" s="22" t="s">
        <v>154</v>
      </c>
    </row>
    <row r="125" spans="2:65" s="11" customFormat="1">
      <c r="B125" s="184"/>
      <c r="C125" s="185"/>
      <c r="D125" s="196" t="s">
        <v>144</v>
      </c>
      <c r="E125" s="205" t="s">
        <v>20</v>
      </c>
      <c r="F125" s="206" t="s">
        <v>505</v>
      </c>
      <c r="G125" s="185"/>
      <c r="H125" s="207">
        <v>72.5</v>
      </c>
      <c r="I125" s="185"/>
      <c r="J125" s="185"/>
      <c r="K125" s="185"/>
      <c r="L125" s="189"/>
      <c r="M125" s="190"/>
      <c r="N125" s="191"/>
      <c r="O125" s="191"/>
      <c r="P125" s="191"/>
      <c r="Q125" s="191"/>
      <c r="R125" s="191"/>
      <c r="S125" s="191"/>
      <c r="T125" s="192"/>
      <c r="AT125" s="193" t="s">
        <v>144</v>
      </c>
      <c r="AU125" s="193" t="s">
        <v>154</v>
      </c>
      <c r="AV125" s="11" t="s">
        <v>81</v>
      </c>
      <c r="AW125" s="11" t="s">
        <v>146</v>
      </c>
      <c r="AX125" s="11" t="s">
        <v>22</v>
      </c>
      <c r="AY125" s="193" t="s">
        <v>133</v>
      </c>
    </row>
    <row r="126" spans="2:65" s="1" customFormat="1" ht="31.5" customHeight="1">
      <c r="B126" s="36"/>
      <c r="C126" s="170" t="s">
        <v>194</v>
      </c>
      <c r="D126" s="170" t="s">
        <v>135</v>
      </c>
      <c r="E126" s="171" t="s">
        <v>506</v>
      </c>
      <c r="F126" s="172" t="s">
        <v>184</v>
      </c>
      <c r="G126" s="173" t="s">
        <v>168</v>
      </c>
      <c r="H126" s="174">
        <v>72.5</v>
      </c>
      <c r="I126" s="175">
        <v>22.8</v>
      </c>
      <c r="J126" s="175">
        <f>ROUND(I126*H126,2)</f>
        <v>1653</v>
      </c>
      <c r="K126" s="172" t="s">
        <v>139</v>
      </c>
      <c r="L126" s="56"/>
      <c r="M126" s="176" t="s">
        <v>20</v>
      </c>
      <c r="N126" s="177" t="s">
        <v>43</v>
      </c>
      <c r="O126" s="178">
        <v>9.5000000000000001E-2</v>
      </c>
      <c r="P126" s="178">
        <f>O126*H126</f>
        <v>6.8875000000000002</v>
      </c>
      <c r="Q126" s="178">
        <v>0</v>
      </c>
      <c r="R126" s="178">
        <f>Q126*H126</f>
        <v>0</v>
      </c>
      <c r="S126" s="178">
        <v>0</v>
      </c>
      <c r="T126" s="179">
        <f>S126*H126</f>
        <v>0</v>
      </c>
      <c r="AR126" s="22" t="s">
        <v>140</v>
      </c>
      <c r="AT126" s="22" t="s">
        <v>135</v>
      </c>
      <c r="AU126" s="22" t="s">
        <v>154</v>
      </c>
      <c r="AY126" s="22" t="s">
        <v>133</v>
      </c>
      <c r="BE126" s="180">
        <f>IF(N126="základní",J126,0)</f>
        <v>1653</v>
      </c>
      <c r="BF126" s="180">
        <f>IF(N126="snížená",J126,0)</f>
        <v>0</v>
      </c>
      <c r="BG126" s="180">
        <f>IF(N126="zákl. přenesená",J126,0)</f>
        <v>0</v>
      </c>
      <c r="BH126" s="180">
        <f>IF(N126="sníž. přenesená",J126,0)</f>
        <v>0</v>
      </c>
      <c r="BI126" s="180">
        <f>IF(N126="nulová",J126,0)</f>
        <v>0</v>
      </c>
      <c r="BJ126" s="22" t="s">
        <v>22</v>
      </c>
      <c r="BK126" s="180">
        <f>ROUND(I126*H126,2)</f>
        <v>1653</v>
      </c>
      <c r="BL126" s="22" t="s">
        <v>140</v>
      </c>
      <c r="BM126" s="22" t="s">
        <v>507</v>
      </c>
    </row>
    <row r="127" spans="2:65" s="1" customFormat="1" ht="31.5" customHeight="1">
      <c r="B127" s="36"/>
      <c r="C127" s="170" t="s">
        <v>200</v>
      </c>
      <c r="D127" s="170" t="s">
        <v>135</v>
      </c>
      <c r="E127" s="171" t="s">
        <v>508</v>
      </c>
      <c r="F127" s="172" t="s">
        <v>188</v>
      </c>
      <c r="G127" s="173" t="s">
        <v>138</v>
      </c>
      <c r="H127" s="174">
        <v>72.677999999999997</v>
      </c>
      <c r="I127" s="175">
        <v>41.4</v>
      </c>
      <c r="J127" s="175">
        <f>ROUND(I127*H127,2)</f>
        <v>3008.87</v>
      </c>
      <c r="K127" s="172" t="s">
        <v>139</v>
      </c>
      <c r="L127" s="56"/>
      <c r="M127" s="176" t="s">
        <v>20</v>
      </c>
      <c r="N127" s="177" t="s">
        <v>43</v>
      </c>
      <c r="O127" s="178">
        <v>0.126</v>
      </c>
      <c r="P127" s="178">
        <f>O127*H127</f>
        <v>9.1574279999999995</v>
      </c>
      <c r="Q127" s="178">
        <v>4.6000000000000001E-4</v>
      </c>
      <c r="R127" s="178">
        <f>Q127*H127</f>
        <v>3.3431879999999997E-2</v>
      </c>
      <c r="S127" s="178">
        <v>0</v>
      </c>
      <c r="T127" s="179">
        <f>S127*H127</f>
        <v>0</v>
      </c>
      <c r="AR127" s="22" t="s">
        <v>140</v>
      </c>
      <c r="AT127" s="22" t="s">
        <v>135</v>
      </c>
      <c r="AU127" s="22" t="s">
        <v>154</v>
      </c>
      <c r="AY127" s="22" t="s">
        <v>133</v>
      </c>
      <c r="BE127" s="180">
        <f>IF(N127="základní",J127,0)</f>
        <v>3008.87</v>
      </c>
      <c r="BF127" s="180">
        <f>IF(N127="snížená",J127,0)</f>
        <v>0</v>
      </c>
      <c r="BG127" s="180">
        <f>IF(N127="zákl. přenesená",J127,0)</f>
        <v>0</v>
      </c>
      <c r="BH127" s="180">
        <f>IF(N127="sníž. přenesená",J127,0)</f>
        <v>0</v>
      </c>
      <c r="BI127" s="180">
        <f>IF(N127="nulová",J127,0)</f>
        <v>0</v>
      </c>
      <c r="BJ127" s="22" t="s">
        <v>22</v>
      </c>
      <c r="BK127" s="180">
        <f>ROUND(I127*H127,2)</f>
        <v>3008.87</v>
      </c>
      <c r="BL127" s="22" t="s">
        <v>140</v>
      </c>
      <c r="BM127" s="22" t="s">
        <v>509</v>
      </c>
    </row>
    <row r="128" spans="2:65" s="1" customFormat="1" ht="54">
      <c r="B128" s="36"/>
      <c r="C128" s="58"/>
      <c r="D128" s="196" t="s">
        <v>142</v>
      </c>
      <c r="E128" s="58"/>
      <c r="F128" s="208" t="s">
        <v>190</v>
      </c>
      <c r="G128" s="58"/>
      <c r="H128" s="58"/>
      <c r="I128" s="58"/>
      <c r="J128" s="58"/>
      <c r="K128" s="58"/>
      <c r="L128" s="56"/>
      <c r="M128" s="183"/>
      <c r="N128" s="37"/>
      <c r="O128" s="37"/>
      <c r="P128" s="37"/>
      <c r="Q128" s="37"/>
      <c r="R128" s="37"/>
      <c r="S128" s="37"/>
      <c r="T128" s="73"/>
      <c r="AT128" s="22" t="s">
        <v>142</v>
      </c>
      <c r="AU128" s="22" t="s">
        <v>154</v>
      </c>
    </row>
    <row r="129" spans="2:65" s="1" customFormat="1" ht="31.5" customHeight="1">
      <c r="B129" s="36"/>
      <c r="C129" s="170" t="s">
        <v>204</v>
      </c>
      <c r="D129" s="170" t="s">
        <v>135</v>
      </c>
      <c r="E129" s="171" t="s">
        <v>510</v>
      </c>
      <c r="F129" s="172" t="s">
        <v>192</v>
      </c>
      <c r="G129" s="173" t="s">
        <v>138</v>
      </c>
      <c r="H129" s="174">
        <v>72.677999999999997</v>
      </c>
      <c r="I129" s="175">
        <v>9.14</v>
      </c>
      <c r="J129" s="175">
        <f>ROUND(I129*H129,2)</f>
        <v>664.28</v>
      </c>
      <c r="K129" s="172" t="s">
        <v>139</v>
      </c>
      <c r="L129" s="56"/>
      <c r="M129" s="176" t="s">
        <v>20</v>
      </c>
      <c r="N129" s="177" t="s">
        <v>43</v>
      </c>
      <c r="O129" s="178">
        <v>3.7999999999999999E-2</v>
      </c>
      <c r="P129" s="178">
        <f>O129*H129</f>
        <v>2.7617639999999999</v>
      </c>
      <c r="Q129" s="178">
        <v>0</v>
      </c>
      <c r="R129" s="178">
        <f>Q129*H129</f>
        <v>0</v>
      </c>
      <c r="S129" s="178">
        <v>0</v>
      </c>
      <c r="T129" s="179">
        <f>S129*H129</f>
        <v>0</v>
      </c>
      <c r="AR129" s="22" t="s">
        <v>140</v>
      </c>
      <c r="AT129" s="22" t="s">
        <v>135</v>
      </c>
      <c r="AU129" s="22" t="s">
        <v>154</v>
      </c>
      <c r="AY129" s="22" t="s">
        <v>133</v>
      </c>
      <c r="BE129" s="180">
        <f>IF(N129="základní",J129,0)</f>
        <v>664.28</v>
      </c>
      <c r="BF129" s="180">
        <f>IF(N129="snížená",J129,0)</f>
        <v>0</v>
      </c>
      <c r="BG129" s="180">
        <f>IF(N129="zákl. přenesená",J129,0)</f>
        <v>0</v>
      </c>
      <c r="BH129" s="180">
        <f>IF(N129="sníž. přenesená",J129,0)</f>
        <v>0</v>
      </c>
      <c r="BI129" s="180">
        <f>IF(N129="nulová",J129,0)</f>
        <v>0</v>
      </c>
      <c r="BJ129" s="22" t="s">
        <v>22</v>
      </c>
      <c r="BK129" s="180">
        <f>ROUND(I129*H129,2)</f>
        <v>664.28</v>
      </c>
      <c r="BL129" s="22" t="s">
        <v>140</v>
      </c>
      <c r="BM129" s="22" t="s">
        <v>511</v>
      </c>
    </row>
    <row r="130" spans="2:65" s="1" customFormat="1" ht="44.25" customHeight="1">
      <c r="B130" s="36"/>
      <c r="C130" s="170" t="s">
        <v>209</v>
      </c>
      <c r="D130" s="170" t="s">
        <v>135</v>
      </c>
      <c r="E130" s="171" t="s">
        <v>512</v>
      </c>
      <c r="F130" s="172" t="s">
        <v>196</v>
      </c>
      <c r="G130" s="173" t="s">
        <v>138</v>
      </c>
      <c r="H130" s="174">
        <v>414.18299999999999</v>
      </c>
      <c r="I130" s="175">
        <v>73.8</v>
      </c>
      <c r="J130" s="175">
        <f>ROUND(I130*H130,2)</f>
        <v>30566.71</v>
      </c>
      <c r="K130" s="172" t="s">
        <v>139</v>
      </c>
      <c r="L130" s="56"/>
      <c r="M130" s="176" t="s">
        <v>20</v>
      </c>
      <c r="N130" s="177" t="s">
        <v>43</v>
      </c>
      <c r="O130" s="178">
        <v>0.34499999999999997</v>
      </c>
      <c r="P130" s="178">
        <f>O130*H130</f>
        <v>142.89313499999997</v>
      </c>
      <c r="Q130" s="178">
        <v>0</v>
      </c>
      <c r="R130" s="178">
        <f>Q130*H130</f>
        <v>0</v>
      </c>
      <c r="S130" s="178">
        <v>0</v>
      </c>
      <c r="T130" s="179">
        <f>S130*H130</f>
        <v>0</v>
      </c>
      <c r="AR130" s="22" t="s">
        <v>140</v>
      </c>
      <c r="AT130" s="22" t="s">
        <v>135</v>
      </c>
      <c r="AU130" s="22" t="s">
        <v>154</v>
      </c>
      <c r="AY130" s="22" t="s">
        <v>133</v>
      </c>
      <c r="BE130" s="180">
        <f>IF(N130="základní",J130,0)</f>
        <v>30566.71</v>
      </c>
      <c r="BF130" s="180">
        <f>IF(N130="snížená",J130,0)</f>
        <v>0</v>
      </c>
      <c r="BG130" s="180">
        <f>IF(N130="zákl. přenesená",J130,0)</f>
        <v>0</v>
      </c>
      <c r="BH130" s="180">
        <f>IF(N130="sníž. přenesená",J130,0)</f>
        <v>0</v>
      </c>
      <c r="BI130" s="180">
        <f>IF(N130="nulová",J130,0)</f>
        <v>0</v>
      </c>
      <c r="BJ130" s="22" t="s">
        <v>22</v>
      </c>
      <c r="BK130" s="180">
        <f>ROUND(I130*H130,2)</f>
        <v>30566.71</v>
      </c>
      <c r="BL130" s="22" t="s">
        <v>140</v>
      </c>
      <c r="BM130" s="22" t="s">
        <v>513</v>
      </c>
    </row>
    <row r="131" spans="2:65" s="1" customFormat="1" ht="94.5">
      <c r="B131" s="36"/>
      <c r="C131" s="58"/>
      <c r="D131" s="181" t="s">
        <v>142</v>
      </c>
      <c r="E131" s="58"/>
      <c r="F131" s="182" t="s">
        <v>198</v>
      </c>
      <c r="G131" s="58"/>
      <c r="H131" s="58"/>
      <c r="I131" s="58"/>
      <c r="J131" s="58"/>
      <c r="K131" s="58"/>
      <c r="L131" s="56"/>
      <c r="M131" s="183"/>
      <c r="N131" s="37"/>
      <c r="O131" s="37"/>
      <c r="P131" s="37"/>
      <c r="Q131" s="37"/>
      <c r="R131" s="37"/>
      <c r="S131" s="37"/>
      <c r="T131" s="73"/>
      <c r="AT131" s="22" t="s">
        <v>142</v>
      </c>
      <c r="AU131" s="22" t="s">
        <v>154</v>
      </c>
    </row>
    <row r="132" spans="2:65" s="11" customFormat="1">
      <c r="B132" s="184"/>
      <c r="C132" s="185"/>
      <c r="D132" s="196" t="s">
        <v>144</v>
      </c>
      <c r="E132" s="205" t="s">
        <v>20</v>
      </c>
      <c r="F132" s="206" t="s">
        <v>514</v>
      </c>
      <c r="G132" s="185"/>
      <c r="H132" s="207">
        <v>414.18299999999999</v>
      </c>
      <c r="I132" s="185"/>
      <c r="J132" s="185"/>
      <c r="K132" s="185"/>
      <c r="L132" s="189"/>
      <c r="M132" s="190"/>
      <c r="N132" s="191"/>
      <c r="O132" s="191"/>
      <c r="P132" s="191"/>
      <c r="Q132" s="191"/>
      <c r="R132" s="191"/>
      <c r="S132" s="191"/>
      <c r="T132" s="192"/>
      <c r="AT132" s="193" t="s">
        <v>144</v>
      </c>
      <c r="AU132" s="193" t="s">
        <v>154</v>
      </c>
      <c r="AV132" s="11" t="s">
        <v>81</v>
      </c>
      <c r="AW132" s="11" t="s">
        <v>146</v>
      </c>
      <c r="AX132" s="11" t="s">
        <v>22</v>
      </c>
      <c r="AY132" s="193" t="s">
        <v>133</v>
      </c>
    </row>
    <row r="133" spans="2:65" s="1" customFormat="1" ht="44.25" customHeight="1">
      <c r="B133" s="36"/>
      <c r="C133" s="170" t="s">
        <v>10</v>
      </c>
      <c r="D133" s="170" t="s">
        <v>135</v>
      </c>
      <c r="E133" s="171" t="s">
        <v>515</v>
      </c>
      <c r="F133" s="172" t="s">
        <v>202</v>
      </c>
      <c r="G133" s="173" t="s">
        <v>138</v>
      </c>
      <c r="H133" s="174">
        <v>28.175000000000001</v>
      </c>
      <c r="I133" s="175">
        <v>123</v>
      </c>
      <c r="J133" s="175">
        <f>ROUND(I133*H133,2)</f>
        <v>3465.53</v>
      </c>
      <c r="K133" s="172" t="s">
        <v>139</v>
      </c>
      <c r="L133" s="56"/>
      <c r="M133" s="176" t="s">
        <v>20</v>
      </c>
      <c r="N133" s="177" t="s">
        <v>43</v>
      </c>
      <c r="O133" s="178">
        <v>0.51900000000000002</v>
      </c>
      <c r="P133" s="178">
        <f>O133*H133</f>
        <v>14.622825000000001</v>
      </c>
      <c r="Q133" s="178">
        <v>0</v>
      </c>
      <c r="R133" s="178">
        <f>Q133*H133</f>
        <v>0</v>
      </c>
      <c r="S133" s="178">
        <v>0</v>
      </c>
      <c r="T133" s="179">
        <f>S133*H133</f>
        <v>0</v>
      </c>
      <c r="AR133" s="22" t="s">
        <v>140</v>
      </c>
      <c r="AT133" s="22" t="s">
        <v>135</v>
      </c>
      <c r="AU133" s="22" t="s">
        <v>154</v>
      </c>
      <c r="AY133" s="22" t="s">
        <v>133</v>
      </c>
      <c r="BE133" s="180">
        <f>IF(N133="základní",J133,0)</f>
        <v>3465.53</v>
      </c>
      <c r="BF133" s="180">
        <f>IF(N133="snížená",J133,0)</f>
        <v>0</v>
      </c>
      <c r="BG133" s="180">
        <f>IF(N133="zákl. přenesená",J133,0)</f>
        <v>0</v>
      </c>
      <c r="BH133" s="180">
        <f>IF(N133="sníž. přenesená",J133,0)</f>
        <v>0</v>
      </c>
      <c r="BI133" s="180">
        <f>IF(N133="nulová",J133,0)</f>
        <v>0</v>
      </c>
      <c r="BJ133" s="22" t="s">
        <v>22</v>
      </c>
      <c r="BK133" s="180">
        <f>ROUND(I133*H133,2)</f>
        <v>3465.53</v>
      </c>
      <c r="BL133" s="22" t="s">
        <v>140</v>
      </c>
      <c r="BM133" s="22" t="s">
        <v>516</v>
      </c>
    </row>
    <row r="134" spans="2:65" s="1" customFormat="1" ht="94.5">
      <c r="B134" s="36"/>
      <c r="C134" s="58"/>
      <c r="D134" s="196" t="s">
        <v>142</v>
      </c>
      <c r="E134" s="58"/>
      <c r="F134" s="208" t="s">
        <v>198</v>
      </c>
      <c r="G134" s="58"/>
      <c r="H134" s="58"/>
      <c r="I134" s="58"/>
      <c r="J134" s="58"/>
      <c r="K134" s="58"/>
      <c r="L134" s="56"/>
      <c r="M134" s="183"/>
      <c r="N134" s="37"/>
      <c r="O134" s="37"/>
      <c r="P134" s="37"/>
      <c r="Q134" s="37"/>
      <c r="R134" s="37"/>
      <c r="S134" s="37"/>
      <c r="T134" s="73"/>
      <c r="AT134" s="22" t="s">
        <v>142</v>
      </c>
      <c r="AU134" s="22" t="s">
        <v>154</v>
      </c>
    </row>
    <row r="135" spans="2:65" s="1" customFormat="1" ht="44.25" customHeight="1">
      <c r="B135" s="36"/>
      <c r="C135" s="170" t="s">
        <v>219</v>
      </c>
      <c r="D135" s="170" t="s">
        <v>135</v>
      </c>
      <c r="E135" s="171" t="s">
        <v>517</v>
      </c>
      <c r="F135" s="172" t="s">
        <v>206</v>
      </c>
      <c r="G135" s="173" t="s">
        <v>138</v>
      </c>
      <c r="H135" s="174">
        <v>288.53300000000002</v>
      </c>
      <c r="I135" s="175">
        <v>227</v>
      </c>
      <c r="J135" s="175">
        <f>ROUND(I135*H135,2)</f>
        <v>65496.99</v>
      </c>
      <c r="K135" s="172" t="s">
        <v>139</v>
      </c>
      <c r="L135" s="56"/>
      <c r="M135" s="176" t="s">
        <v>20</v>
      </c>
      <c r="N135" s="177" t="s">
        <v>43</v>
      </c>
      <c r="O135" s="178">
        <v>8.3000000000000004E-2</v>
      </c>
      <c r="P135" s="178">
        <f>O135*H135</f>
        <v>23.948239000000001</v>
      </c>
      <c r="Q135" s="178">
        <v>0</v>
      </c>
      <c r="R135" s="178">
        <f>Q135*H135</f>
        <v>0</v>
      </c>
      <c r="S135" s="178">
        <v>0</v>
      </c>
      <c r="T135" s="179">
        <f>S135*H135</f>
        <v>0</v>
      </c>
      <c r="AR135" s="22" t="s">
        <v>140</v>
      </c>
      <c r="AT135" s="22" t="s">
        <v>135</v>
      </c>
      <c r="AU135" s="22" t="s">
        <v>154</v>
      </c>
      <c r="AY135" s="22" t="s">
        <v>133</v>
      </c>
      <c r="BE135" s="180">
        <f>IF(N135="základní",J135,0)</f>
        <v>65496.99</v>
      </c>
      <c r="BF135" s="180">
        <f>IF(N135="snížená",J135,0)</f>
        <v>0</v>
      </c>
      <c r="BG135" s="180">
        <f>IF(N135="zákl. přenesená",J135,0)</f>
        <v>0</v>
      </c>
      <c r="BH135" s="180">
        <f>IF(N135="sníž. přenesená",J135,0)</f>
        <v>0</v>
      </c>
      <c r="BI135" s="180">
        <f>IF(N135="nulová",J135,0)</f>
        <v>0</v>
      </c>
      <c r="BJ135" s="22" t="s">
        <v>22</v>
      </c>
      <c r="BK135" s="180">
        <f>ROUND(I135*H135,2)</f>
        <v>65496.99</v>
      </c>
      <c r="BL135" s="22" t="s">
        <v>140</v>
      </c>
      <c r="BM135" s="22" t="s">
        <v>518</v>
      </c>
    </row>
    <row r="136" spans="2:65" s="1" customFormat="1" ht="189">
      <c r="B136" s="36"/>
      <c r="C136" s="58"/>
      <c r="D136" s="196" t="s">
        <v>142</v>
      </c>
      <c r="E136" s="58"/>
      <c r="F136" s="208" t="s">
        <v>208</v>
      </c>
      <c r="G136" s="58"/>
      <c r="H136" s="58"/>
      <c r="I136" s="58"/>
      <c r="J136" s="58"/>
      <c r="K136" s="58"/>
      <c r="L136" s="56"/>
      <c r="M136" s="183"/>
      <c r="N136" s="37"/>
      <c r="O136" s="37"/>
      <c r="P136" s="37"/>
      <c r="Q136" s="37"/>
      <c r="R136" s="37"/>
      <c r="S136" s="37"/>
      <c r="T136" s="73"/>
      <c r="AT136" s="22" t="s">
        <v>142</v>
      </c>
      <c r="AU136" s="22" t="s">
        <v>154</v>
      </c>
    </row>
    <row r="137" spans="2:65" s="1" customFormat="1" ht="22.5" customHeight="1">
      <c r="B137" s="36"/>
      <c r="C137" s="170" t="s">
        <v>225</v>
      </c>
      <c r="D137" s="170" t="s">
        <v>135</v>
      </c>
      <c r="E137" s="171" t="s">
        <v>519</v>
      </c>
      <c r="F137" s="172" t="s">
        <v>211</v>
      </c>
      <c r="G137" s="173" t="s">
        <v>138</v>
      </c>
      <c r="H137" s="174">
        <v>288.53300000000002</v>
      </c>
      <c r="I137" s="175">
        <v>14.9</v>
      </c>
      <c r="J137" s="175">
        <f>ROUND(I137*H137,2)</f>
        <v>4299.1400000000003</v>
      </c>
      <c r="K137" s="172" t="s">
        <v>139</v>
      </c>
      <c r="L137" s="56"/>
      <c r="M137" s="176" t="s">
        <v>20</v>
      </c>
      <c r="N137" s="177" t="s">
        <v>43</v>
      </c>
      <c r="O137" s="178">
        <v>8.9999999999999993E-3</v>
      </c>
      <c r="P137" s="178">
        <f>O137*H137</f>
        <v>2.596797</v>
      </c>
      <c r="Q137" s="178">
        <v>0</v>
      </c>
      <c r="R137" s="178">
        <f>Q137*H137</f>
        <v>0</v>
      </c>
      <c r="S137" s="178">
        <v>0</v>
      </c>
      <c r="T137" s="179">
        <f>S137*H137</f>
        <v>0</v>
      </c>
      <c r="AR137" s="22" t="s">
        <v>140</v>
      </c>
      <c r="AT137" s="22" t="s">
        <v>135</v>
      </c>
      <c r="AU137" s="22" t="s">
        <v>154</v>
      </c>
      <c r="AY137" s="22" t="s">
        <v>133</v>
      </c>
      <c r="BE137" s="180">
        <f>IF(N137="základní",J137,0)</f>
        <v>4299.1400000000003</v>
      </c>
      <c r="BF137" s="180">
        <f>IF(N137="snížená",J137,0)</f>
        <v>0</v>
      </c>
      <c r="BG137" s="180">
        <f>IF(N137="zákl. přenesená",J137,0)</f>
        <v>0</v>
      </c>
      <c r="BH137" s="180">
        <f>IF(N137="sníž. přenesená",J137,0)</f>
        <v>0</v>
      </c>
      <c r="BI137" s="180">
        <f>IF(N137="nulová",J137,0)</f>
        <v>0</v>
      </c>
      <c r="BJ137" s="22" t="s">
        <v>22</v>
      </c>
      <c r="BK137" s="180">
        <f>ROUND(I137*H137,2)</f>
        <v>4299.1400000000003</v>
      </c>
      <c r="BL137" s="22" t="s">
        <v>140</v>
      </c>
      <c r="BM137" s="22" t="s">
        <v>520</v>
      </c>
    </row>
    <row r="138" spans="2:65" s="1" customFormat="1" ht="297">
      <c r="B138" s="36"/>
      <c r="C138" s="58"/>
      <c r="D138" s="196" t="s">
        <v>142</v>
      </c>
      <c r="E138" s="58"/>
      <c r="F138" s="208" t="s">
        <v>213</v>
      </c>
      <c r="G138" s="58"/>
      <c r="H138" s="58"/>
      <c r="I138" s="58"/>
      <c r="J138" s="58"/>
      <c r="K138" s="58"/>
      <c r="L138" s="56"/>
      <c r="M138" s="183"/>
      <c r="N138" s="37"/>
      <c r="O138" s="37"/>
      <c r="P138" s="37"/>
      <c r="Q138" s="37"/>
      <c r="R138" s="37"/>
      <c r="S138" s="37"/>
      <c r="T138" s="73"/>
      <c r="AT138" s="22" t="s">
        <v>142</v>
      </c>
      <c r="AU138" s="22" t="s">
        <v>154</v>
      </c>
    </row>
    <row r="139" spans="2:65" s="1" customFormat="1" ht="22.5" customHeight="1">
      <c r="B139" s="36"/>
      <c r="C139" s="170" t="s">
        <v>231</v>
      </c>
      <c r="D139" s="170" t="s">
        <v>135</v>
      </c>
      <c r="E139" s="171" t="s">
        <v>521</v>
      </c>
      <c r="F139" s="172" t="s">
        <v>215</v>
      </c>
      <c r="G139" s="173" t="s">
        <v>216</v>
      </c>
      <c r="H139" s="174">
        <v>519.35900000000004</v>
      </c>
      <c r="I139" s="175">
        <v>140</v>
      </c>
      <c r="J139" s="175">
        <f>ROUND(I139*H139,2)</f>
        <v>72710.259999999995</v>
      </c>
      <c r="K139" s="172" t="s">
        <v>139</v>
      </c>
      <c r="L139" s="56"/>
      <c r="M139" s="176" t="s">
        <v>20</v>
      </c>
      <c r="N139" s="177" t="s">
        <v>43</v>
      </c>
      <c r="O139" s="178">
        <v>0</v>
      </c>
      <c r="P139" s="178">
        <f>O139*H139</f>
        <v>0</v>
      </c>
      <c r="Q139" s="178">
        <v>0</v>
      </c>
      <c r="R139" s="178">
        <f>Q139*H139</f>
        <v>0</v>
      </c>
      <c r="S139" s="178">
        <v>0</v>
      </c>
      <c r="T139" s="179">
        <f>S139*H139</f>
        <v>0</v>
      </c>
      <c r="AR139" s="22" t="s">
        <v>140</v>
      </c>
      <c r="AT139" s="22" t="s">
        <v>135</v>
      </c>
      <c r="AU139" s="22" t="s">
        <v>154</v>
      </c>
      <c r="AY139" s="22" t="s">
        <v>133</v>
      </c>
      <c r="BE139" s="180">
        <f>IF(N139="základní",J139,0)</f>
        <v>72710.259999999995</v>
      </c>
      <c r="BF139" s="180">
        <f>IF(N139="snížená",J139,0)</f>
        <v>0</v>
      </c>
      <c r="BG139" s="180">
        <f>IF(N139="zákl. přenesená",J139,0)</f>
        <v>0</v>
      </c>
      <c r="BH139" s="180">
        <f>IF(N139="sníž. přenesená",J139,0)</f>
        <v>0</v>
      </c>
      <c r="BI139" s="180">
        <f>IF(N139="nulová",J139,0)</f>
        <v>0</v>
      </c>
      <c r="BJ139" s="22" t="s">
        <v>22</v>
      </c>
      <c r="BK139" s="180">
        <f>ROUND(I139*H139,2)</f>
        <v>72710.259999999995</v>
      </c>
      <c r="BL139" s="22" t="s">
        <v>140</v>
      </c>
      <c r="BM139" s="22" t="s">
        <v>522</v>
      </c>
    </row>
    <row r="140" spans="2:65" s="1" customFormat="1" ht="297">
      <c r="B140" s="36"/>
      <c r="C140" s="58"/>
      <c r="D140" s="181" t="s">
        <v>142</v>
      </c>
      <c r="E140" s="58"/>
      <c r="F140" s="182" t="s">
        <v>213</v>
      </c>
      <c r="G140" s="58"/>
      <c r="H140" s="58"/>
      <c r="I140" s="58"/>
      <c r="J140" s="58"/>
      <c r="K140" s="58"/>
      <c r="L140" s="56"/>
      <c r="M140" s="183"/>
      <c r="N140" s="37"/>
      <c r="O140" s="37"/>
      <c r="P140" s="37"/>
      <c r="Q140" s="37"/>
      <c r="R140" s="37"/>
      <c r="S140" s="37"/>
      <c r="T140" s="73"/>
      <c r="AT140" s="22" t="s">
        <v>142</v>
      </c>
      <c r="AU140" s="22" t="s">
        <v>154</v>
      </c>
    </row>
    <row r="141" spans="2:65" s="11" customFormat="1">
      <c r="B141" s="184"/>
      <c r="C141" s="185"/>
      <c r="D141" s="196" t="s">
        <v>144</v>
      </c>
      <c r="E141" s="185"/>
      <c r="F141" s="206" t="s">
        <v>523</v>
      </c>
      <c r="G141" s="185"/>
      <c r="H141" s="207">
        <v>519.35900000000004</v>
      </c>
      <c r="I141" s="185"/>
      <c r="J141" s="185"/>
      <c r="K141" s="185"/>
      <c r="L141" s="189"/>
      <c r="M141" s="190"/>
      <c r="N141" s="191"/>
      <c r="O141" s="191"/>
      <c r="P141" s="191"/>
      <c r="Q141" s="191"/>
      <c r="R141" s="191"/>
      <c r="S141" s="191"/>
      <c r="T141" s="192"/>
      <c r="AT141" s="193" t="s">
        <v>144</v>
      </c>
      <c r="AU141" s="193" t="s">
        <v>154</v>
      </c>
      <c r="AV141" s="11" t="s">
        <v>81</v>
      </c>
      <c r="AW141" s="11" t="s">
        <v>6</v>
      </c>
      <c r="AX141" s="11" t="s">
        <v>22</v>
      </c>
      <c r="AY141" s="193" t="s">
        <v>133</v>
      </c>
    </row>
    <row r="142" spans="2:65" s="1" customFormat="1" ht="31.5" customHeight="1">
      <c r="B142" s="36"/>
      <c r="C142" s="170" t="s">
        <v>237</v>
      </c>
      <c r="D142" s="170" t="s">
        <v>135</v>
      </c>
      <c r="E142" s="171" t="s">
        <v>524</v>
      </c>
      <c r="F142" s="172" t="s">
        <v>221</v>
      </c>
      <c r="G142" s="173" t="s">
        <v>138</v>
      </c>
      <c r="H142" s="174">
        <v>535.14</v>
      </c>
      <c r="I142" s="175">
        <v>79.5</v>
      </c>
      <c r="J142" s="175">
        <f>ROUND(I142*H142,2)</f>
        <v>42543.63</v>
      </c>
      <c r="K142" s="172" t="s">
        <v>139</v>
      </c>
      <c r="L142" s="56"/>
      <c r="M142" s="176" t="s">
        <v>20</v>
      </c>
      <c r="N142" s="177" t="s">
        <v>43</v>
      </c>
      <c r="O142" s="178">
        <v>0.29899999999999999</v>
      </c>
      <c r="P142" s="178">
        <f>O142*H142</f>
        <v>160.00685999999999</v>
      </c>
      <c r="Q142" s="178">
        <v>0</v>
      </c>
      <c r="R142" s="178">
        <f>Q142*H142</f>
        <v>0</v>
      </c>
      <c r="S142" s="178">
        <v>0</v>
      </c>
      <c r="T142" s="179">
        <f>S142*H142</f>
        <v>0</v>
      </c>
      <c r="AR142" s="22" t="s">
        <v>140</v>
      </c>
      <c r="AT142" s="22" t="s">
        <v>135</v>
      </c>
      <c r="AU142" s="22" t="s">
        <v>154</v>
      </c>
      <c r="AY142" s="22" t="s">
        <v>133</v>
      </c>
      <c r="BE142" s="180">
        <f>IF(N142="základní",J142,0)</f>
        <v>42543.63</v>
      </c>
      <c r="BF142" s="180">
        <f>IF(N142="snížená",J142,0)</f>
        <v>0</v>
      </c>
      <c r="BG142" s="180">
        <f>IF(N142="zákl. přenesená",J142,0)</f>
        <v>0</v>
      </c>
      <c r="BH142" s="180">
        <f>IF(N142="sníž. přenesená",J142,0)</f>
        <v>0</v>
      </c>
      <c r="BI142" s="180">
        <f>IF(N142="nulová",J142,0)</f>
        <v>0</v>
      </c>
      <c r="BJ142" s="22" t="s">
        <v>22</v>
      </c>
      <c r="BK142" s="180">
        <f>ROUND(I142*H142,2)</f>
        <v>42543.63</v>
      </c>
      <c r="BL142" s="22" t="s">
        <v>140</v>
      </c>
      <c r="BM142" s="22" t="s">
        <v>525</v>
      </c>
    </row>
    <row r="143" spans="2:65" s="1" customFormat="1" ht="409.5">
      <c r="B143" s="36"/>
      <c r="C143" s="58"/>
      <c r="D143" s="181" t="s">
        <v>142</v>
      </c>
      <c r="E143" s="58"/>
      <c r="F143" s="182" t="s">
        <v>223</v>
      </c>
      <c r="G143" s="58"/>
      <c r="H143" s="58"/>
      <c r="I143" s="58"/>
      <c r="J143" s="58"/>
      <c r="K143" s="58"/>
      <c r="L143" s="56"/>
      <c r="M143" s="183"/>
      <c r="N143" s="37"/>
      <c r="O143" s="37"/>
      <c r="P143" s="37"/>
      <c r="Q143" s="37"/>
      <c r="R143" s="37"/>
      <c r="S143" s="37"/>
      <c r="T143" s="73"/>
      <c r="AT143" s="22" t="s">
        <v>142</v>
      </c>
      <c r="AU143" s="22" t="s">
        <v>154</v>
      </c>
    </row>
    <row r="144" spans="2:65" s="11" customFormat="1">
      <c r="B144" s="184"/>
      <c r="C144" s="185"/>
      <c r="D144" s="196" t="s">
        <v>144</v>
      </c>
      <c r="E144" s="205" t="s">
        <v>20</v>
      </c>
      <c r="F144" s="206" t="s">
        <v>526</v>
      </c>
      <c r="G144" s="185"/>
      <c r="H144" s="207">
        <v>535.14</v>
      </c>
      <c r="I144" s="185"/>
      <c r="J144" s="185"/>
      <c r="K144" s="185"/>
      <c r="L144" s="189"/>
      <c r="M144" s="190"/>
      <c r="N144" s="191"/>
      <c r="O144" s="191"/>
      <c r="P144" s="191"/>
      <c r="Q144" s="191"/>
      <c r="R144" s="191"/>
      <c r="S144" s="191"/>
      <c r="T144" s="192"/>
      <c r="AT144" s="193" t="s">
        <v>144</v>
      </c>
      <c r="AU144" s="193" t="s">
        <v>154</v>
      </c>
      <c r="AV144" s="11" t="s">
        <v>81</v>
      </c>
      <c r="AW144" s="11" t="s">
        <v>146</v>
      </c>
      <c r="AX144" s="11" t="s">
        <v>22</v>
      </c>
      <c r="AY144" s="193" t="s">
        <v>133</v>
      </c>
    </row>
    <row r="145" spans="2:65" s="1" customFormat="1" ht="44.25" customHeight="1">
      <c r="B145" s="36"/>
      <c r="C145" s="170" t="s">
        <v>242</v>
      </c>
      <c r="D145" s="170" t="s">
        <v>135</v>
      </c>
      <c r="E145" s="171" t="s">
        <v>527</v>
      </c>
      <c r="F145" s="172" t="s">
        <v>227</v>
      </c>
      <c r="G145" s="173" t="s">
        <v>138</v>
      </c>
      <c r="H145" s="174">
        <v>216.34</v>
      </c>
      <c r="I145" s="175">
        <v>335</v>
      </c>
      <c r="J145" s="175">
        <f>ROUND(I145*H145,2)</f>
        <v>72473.899999999994</v>
      </c>
      <c r="K145" s="172" t="s">
        <v>139</v>
      </c>
      <c r="L145" s="56"/>
      <c r="M145" s="176" t="s">
        <v>20</v>
      </c>
      <c r="N145" s="177" t="s">
        <v>43</v>
      </c>
      <c r="O145" s="178">
        <v>1.5</v>
      </c>
      <c r="P145" s="178">
        <f>O145*H145</f>
        <v>324.51</v>
      </c>
      <c r="Q145" s="178">
        <v>0</v>
      </c>
      <c r="R145" s="178">
        <f>Q145*H145</f>
        <v>0</v>
      </c>
      <c r="S145" s="178">
        <v>0</v>
      </c>
      <c r="T145" s="179">
        <f>S145*H145</f>
        <v>0</v>
      </c>
      <c r="AR145" s="22" t="s">
        <v>140</v>
      </c>
      <c r="AT145" s="22" t="s">
        <v>135</v>
      </c>
      <c r="AU145" s="22" t="s">
        <v>154</v>
      </c>
      <c r="AY145" s="22" t="s">
        <v>133</v>
      </c>
      <c r="BE145" s="180">
        <f>IF(N145="základní",J145,0)</f>
        <v>72473.899999999994</v>
      </c>
      <c r="BF145" s="180">
        <f>IF(N145="snížená",J145,0)</f>
        <v>0</v>
      </c>
      <c r="BG145" s="180">
        <f>IF(N145="zákl. přenesená",J145,0)</f>
        <v>0</v>
      </c>
      <c r="BH145" s="180">
        <f>IF(N145="sníž. přenesená",J145,0)</f>
        <v>0</v>
      </c>
      <c r="BI145" s="180">
        <f>IF(N145="nulová",J145,0)</f>
        <v>0</v>
      </c>
      <c r="BJ145" s="22" t="s">
        <v>22</v>
      </c>
      <c r="BK145" s="180">
        <f>ROUND(I145*H145,2)</f>
        <v>72473.899999999994</v>
      </c>
      <c r="BL145" s="22" t="s">
        <v>140</v>
      </c>
      <c r="BM145" s="22" t="s">
        <v>528</v>
      </c>
    </row>
    <row r="146" spans="2:65" s="1" customFormat="1" ht="94.5">
      <c r="B146" s="36"/>
      <c r="C146" s="58"/>
      <c r="D146" s="181" t="s">
        <v>142</v>
      </c>
      <c r="E146" s="58"/>
      <c r="F146" s="182" t="s">
        <v>229</v>
      </c>
      <c r="G146" s="58"/>
      <c r="H146" s="58"/>
      <c r="I146" s="58"/>
      <c r="J146" s="58"/>
      <c r="K146" s="58"/>
      <c r="L146" s="56"/>
      <c r="M146" s="183"/>
      <c r="N146" s="37"/>
      <c r="O146" s="37"/>
      <c r="P146" s="37"/>
      <c r="Q146" s="37"/>
      <c r="R146" s="37"/>
      <c r="S146" s="37"/>
      <c r="T146" s="73"/>
      <c r="AT146" s="22" t="s">
        <v>142</v>
      </c>
      <c r="AU146" s="22" t="s">
        <v>154</v>
      </c>
    </row>
    <row r="147" spans="2:65" s="11" customFormat="1">
      <c r="B147" s="184"/>
      <c r="C147" s="185"/>
      <c r="D147" s="196" t="s">
        <v>144</v>
      </c>
      <c r="E147" s="205" t="s">
        <v>20</v>
      </c>
      <c r="F147" s="206" t="s">
        <v>529</v>
      </c>
      <c r="G147" s="185"/>
      <c r="H147" s="207">
        <v>216.34</v>
      </c>
      <c r="I147" s="185"/>
      <c r="J147" s="185"/>
      <c r="K147" s="185"/>
      <c r="L147" s="189"/>
      <c r="M147" s="190"/>
      <c r="N147" s="191"/>
      <c r="O147" s="191"/>
      <c r="P147" s="191"/>
      <c r="Q147" s="191"/>
      <c r="R147" s="191"/>
      <c r="S147" s="191"/>
      <c r="T147" s="192"/>
      <c r="AT147" s="193" t="s">
        <v>144</v>
      </c>
      <c r="AU147" s="193" t="s">
        <v>154</v>
      </c>
      <c r="AV147" s="11" t="s">
        <v>81</v>
      </c>
      <c r="AW147" s="11" t="s">
        <v>146</v>
      </c>
      <c r="AX147" s="11" t="s">
        <v>22</v>
      </c>
      <c r="AY147" s="193" t="s">
        <v>133</v>
      </c>
    </row>
    <row r="148" spans="2:65" s="1" customFormat="1" ht="22.5" customHeight="1">
      <c r="B148" s="36"/>
      <c r="C148" s="209" t="s">
        <v>9</v>
      </c>
      <c r="D148" s="209" t="s">
        <v>232</v>
      </c>
      <c r="E148" s="210" t="s">
        <v>530</v>
      </c>
      <c r="F148" s="211" t="s">
        <v>234</v>
      </c>
      <c r="G148" s="212" t="s">
        <v>216</v>
      </c>
      <c r="H148" s="213">
        <v>432.68</v>
      </c>
      <c r="I148" s="214">
        <v>301</v>
      </c>
      <c r="J148" s="214">
        <f>ROUND(I148*H148,2)</f>
        <v>130236.68</v>
      </c>
      <c r="K148" s="211" t="s">
        <v>139</v>
      </c>
      <c r="L148" s="215"/>
      <c r="M148" s="216" t="s">
        <v>20</v>
      </c>
      <c r="N148" s="217" t="s">
        <v>43</v>
      </c>
      <c r="O148" s="178">
        <v>0</v>
      </c>
      <c r="P148" s="178">
        <f>O148*H148</f>
        <v>0</v>
      </c>
      <c r="Q148" s="178">
        <v>1</v>
      </c>
      <c r="R148" s="178">
        <f>Q148*H148</f>
        <v>432.68</v>
      </c>
      <c r="S148" s="178">
        <v>0</v>
      </c>
      <c r="T148" s="179">
        <f>S148*H148</f>
        <v>0</v>
      </c>
      <c r="AR148" s="22" t="s">
        <v>182</v>
      </c>
      <c r="AT148" s="22" t="s">
        <v>232</v>
      </c>
      <c r="AU148" s="22" t="s">
        <v>154</v>
      </c>
      <c r="AY148" s="22" t="s">
        <v>133</v>
      </c>
      <c r="BE148" s="180">
        <f>IF(N148="základní",J148,0)</f>
        <v>130236.68</v>
      </c>
      <c r="BF148" s="180">
        <f>IF(N148="snížená",J148,0)</f>
        <v>0</v>
      </c>
      <c r="BG148" s="180">
        <f>IF(N148="zákl. přenesená",J148,0)</f>
        <v>0</v>
      </c>
      <c r="BH148" s="180">
        <f>IF(N148="sníž. přenesená",J148,0)</f>
        <v>0</v>
      </c>
      <c r="BI148" s="180">
        <f>IF(N148="nulová",J148,0)</f>
        <v>0</v>
      </c>
      <c r="BJ148" s="22" t="s">
        <v>22</v>
      </c>
      <c r="BK148" s="180">
        <f>ROUND(I148*H148,2)</f>
        <v>130236.68</v>
      </c>
      <c r="BL148" s="22" t="s">
        <v>140</v>
      </c>
      <c r="BM148" s="22" t="s">
        <v>531</v>
      </c>
    </row>
    <row r="149" spans="2:65" s="11" customFormat="1">
      <c r="B149" s="184"/>
      <c r="C149" s="185"/>
      <c r="D149" s="196" t="s">
        <v>144</v>
      </c>
      <c r="E149" s="185"/>
      <c r="F149" s="206" t="s">
        <v>532</v>
      </c>
      <c r="G149" s="185"/>
      <c r="H149" s="207">
        <v>432.68</v>
      </c>
      <c r="I149" s="185"/>
      <c r="J149" s="185"/>
      <c r="K149" s="185"/>
      <c r="L149" s="189"/>
      <c r="M149" s="190"/>
      <c r="N149" s="191"/>
      <c r="O149" s="191"/>
      <c r="P149" s="191"/>
      <c r="Q149" s="191"/>
      <c r="R149" s="191"/>
      <c r="S149" s="191"/>
      <c r="T149" s="192"/>
      <c r="AT149" s="193" t="s">
        <v>144</v>
      </c>
      <c r="AU149" s="193" t="s">
        <v>154</v>
      </c>
      <c r="AV149" s="11" t="s">
        <v>81</v>
      </c>
      <c r="AW149" s="11" t="s">
        <v>6</v>
      </c>
      <c r="AX149" s="11" t="s">
        <v>22</v>
      </c>
      <c r="AY149" s="193" t="s">
        <v>133</v>
      </c>
    </row>
    <row r="150" spans="2:65" s="1" customFormat="1" ht="31.5" customHeight="1">
      <c r="B150" s="36"/>
      <c r="C150" s="170" t="s">
        <v>253</v>
      </c>
      <c r="D150" s="170" t="s">
        <v>135</v>
      </c>
      <c r="E150" s="171" t="s">
        <v>533</v>
      </c>
      <c r="F150" s="172" t="s">
        <v>239</v>
      </c>
      <c r="G150" s="173" t="s">
        <v>168</v>
      </c>
      <c r="H150" s="174">
        <v>454.4</v>
      </c>
      <c r="I150" s="175">
        <v>15.4</v>
      </c>
      <c r="J150" s="175">
        <f>ROUND(I150*H150,2)</f>
        <v>6997.76</v>
      </c>
      <c r="K150" s="172" t="s">
        <v>139</v>
      </c>
      <c r="L150" s="56"/>
      <c r="M150" s="176" t="s">
        <v>20</v>
      </c>
      <c r="N150" s="177" t="s">
        <v>43</v>
      </c>
      <c r="O150" s="178">
        <v>5.8000000000000003E-2</v>
      </c>
      <c r="P150" s="178">
        <f>O150*H150</f>
        <v>26.3552</v>
      </c>
      <c r="Q150" s="178">
        <v>0</v>
      </c>
      <c r="R150" s="178">
        <f>Q150*H150</f>
        <v>0</v>
      </c>
      <c r="S150" s="178">
        <v>0</v>
      </c>
      <c r="T150" s="179">
        <f>S150*H150</f>
        <v>0</v>
      </c>
      <c r="AR150" s="22" t="s">
        <v>140</v>
      </c>
      <c r="AT150" s="22" t="s">
        <v>135</v>
      </c>
      <c r="AU150" s="22" t="s">
        <v>154</v>
      </c>
      <c r="AY150" s="22" t="s">
        <v>133</v>
      </c>
      <c r="BE150" s="180">
        <f>IF(N150="základní",J150,0)</f>
        <v>6997.76</v>
      </c>
      <c r="BF150" s="180">
        <f>IF(N150="snížená",J150,0)</f>
        <v>0</v>
      </c>
      <c r="BG150" s="180">
        <f>IF(N150="zákl. přenesená",J150,0)</f>
        <v>0</v>
      </c>
      <c r="BH150" s="180">
        <f>IF(N150="sníž. přenesená",J150,0)</f>
        <v>0</v>
      </c>
      <c r="BI150" s="180">
        <f>IF(N150="nulová",J150,0)</f>
        <v>0</v>
      </c>
      <c r="BJ150" s="22" t="s">
        <v>22</v>
      </c>
      <c r="BK150" s="180">
        <f>ROUND(I150*H150,2)</f>
        <v>6997.76</v>
      </c>
      <c r="BL150" s="22" t="s">
        <v>140</v>
      </c>
      <c r="BM150" s="22" t="s">
        <v>534</v>
      </c>
    </row>
    <row r="151" spans="2:65" s="1" customFormat="1" ht="121.5">
      <c r="B151" s="36"/>
      <c r="C151" s="58"/>
      <c r="D151" s="196" t="s">
        <v>142</v>
      </c>
      <c r="E151" s="58"/>
      <c r="F151" s="208" t="s">
        <v>241</v>
      </c>
      <c r="G151" s="58"/>
      <c r="H151" s="58"/>
      <c r="I151" s="58"/>
      <c r="J151" s="58"/>
      <c r="K151" s="58"/>
      <c r="L151" s="56"/>
      <c r="M151" s="183"/>
      <c r="N151" s="37"/>
      <c r="O151" s="37"/>
      <c r="P151" s="37"/>
      <c r="Q151" s="37"/>
      <c r="R151" s="37"/>
      <c r="S151" s="37"/>
      <c r="T151" s="73"/>
      <c r="AT151" s="22" t="s">
        <v>142</v>
      </c>
      <c r="AU151" s="22" t="s">
        <v>154</v>
      </c>
    </row>
    <row r="152" spans="2:65" s="1" customFormat="1" ht="22.5" customHeight="1">
      <c r="B152" s="36"/>
      <c r="C152" s="209" t="s">
        <v>259</v>
      </c>
      <c r="D152" s="209" t="s">
        <v>232</v>
      </c>
      <c r="E152" s="210" t="s">
        <v>535</v>
      </c>
      <c r="F152" s="211" t="s">
        <v>244</v>
      </c>
      <c r="G152" s="212" t="s">
        <v>245</v>
      </c>
      <c r="H152" s="213">
        <v>6.8159999999999998</v>
      </c>
      <c r="I152" s="214">
        <v>102</v>
      </c>
      <c r="J152" s="214">
        <f>ROUND(I152*H152,2)</f>
        <v>695.23</v>
      </c>
      <c r="K152" s="211" t="s">
        <v>139</v>
      </c>
      <c r="L152" s="215"/>
      <c r="M152" s="216" t="s">
        <v>20</v>
      </c>
      <c r="N152" s="217" t="s">
        <v>43</v>
      </c>
      <c r="O152" s="178">
        <v>0</v>
      </c>
      <c r="P152" s="178">
        <f>O152*H152</f>
        <v>0</v>
      </c>
      <c r="Q152" s="178">
        <v>1E-3</v>
      </c>
      <c r="R152" s="178">
        <f>Q152*H152</f>
        <v>6.816E-3</v>
      </c>
      <c r="S152" s="178">
        <v>0</v>
      </c>
      <c r="T152" s="179">
        <f>S152*H152</f>
        <v>0</v>
      </c>
      <c r="AR152" s="22" t="s">
        <v>182</v>
      </c>
      <c r="AT152" s="22" t="s">
        <v>232</v>
      </c>
      <c r="AU152" s="22" t="s">
        <v>154</v>
      </c>
      <c r="AY152" s="22" t="s">
        <v>133</v>
      </c>
      <c r="BE152" s="180">
        <f>IF(N152="základní",J152,0)</f>
        <v>695.23</v>
      </c>
      <c r="BF152" s="180">
        <f>IF(N152="snížená",J152,0)</f>
        <v>0</v>
      </c>
      <c r="BG152" s="180">
        <f>IF(N152="zákl. přenesená",J152,0)</f>
        <v>0</v>
      </c>
      <c r="BH152" s="180">
        <f>IF(N152="sníž. přenesená",J152,0)</f>
        <v>0</v>
      </c>
      <c r="BI152" s="180">
        <f>IF(N152="nulová",J152,0)</f>
        <v>0</v>
      </c>
      <c r="BJ152" s="22" t="s">
        <v>22</v>
      </c>
      <c r="BK152" s="180">
        <f>ROUND(I152*H152,2)</f>
        <v>695.23</v>
      </c>
      <c r="BL152" s="22" t="s">
        <v>140</v>
      </c>
      <c r="BM152" s="22" t="s">
        <v>536</v>
      </c>
    </row>
    <row r="153" spans="2:65" s="11" customFormat="1">
      <c r="B153" s="184"/>
      <c r="C153" s="185"/>
      <c r="D153" s="196" t="s">
        <v>144</v>
      </c>
      <c r="E153" s="205" t="s">
        <v>20</v>
      </c>
      <c r="F153" s="206" t="s">
        <v>537</v>
      </c>
      <c r="G153" s="185"/>
      <c r="H153" s="207">
        <v>6.8159999999999998</v>
      </c>
      <c r="I153" s="185"/>
      <c r="J153" s="185"/>
      <c r="K153" s="185"/>
      <c r="L153" s="189"/>
      <c r="M153" s="190"/>
      <c r="N153" s="191"/>
      <c r="O153" s="191"/>
      <c r="P153" s="191"/>
      <c r="Q153" s="191"/>
      <c r="R153" s="191"/>
      <c r="S153" s="191"/>
      <c r="T153" s="192"/>
      <c r="AT153" s="193" t="s">
        <v>144</v>
      </c>
      <c r="AU153" s="193" t="s">
        <v>154</v>
      </c>
      <c r="AV153" s="11" t="s">
        <v>81</v>
      </c>
      <c r="AW153" s="11" t="s">
        <v>146</v>
      </c>
      <c r="AX153" s="11" t="s">
        <v>22</v>
      </c>
      <c r="AY153" s="193" t="s">
        <v>133</v>
      </c>
    </row>
    <row r="154" spans="2:65" s="1" customFormat="1" ht="31.5" customHeight="1">
      <c r="B154" s="36"/>
      <c r="C154" s="170" t="s">
        <v>265</v>
      </c>
      <c r="D154" s="170" t="s">
        <v>135</v>
      </c>
      <c r="E154" s="171" t="s">
        <v>538</v>
      </c>
      <c r="F154" s="172" t="s">
        <v>539</v>
      </c>
      <c r="G154" s="173" t="s">
        <v>168</v>
      </c>
      <c r="H154" s="174">
        <v>454.4</v>
      </c>
      <c r="I154" s="175">
        <v>9.74</v>
      </c>
      <c r="J154" s="175">
        <f>ROUND(I154*H154,2)</f>
        <v>4425.8599999999997</v>
      </c>
      <c r="K154" s="172" t="s">
        <v>139</v>
      </c>
      <c r="L154" s="56"/>
      <c r="M154" s="176" t="s">
        <v>20</v>
      </c>
      <c r="N154" s="177" t="s">
        <v>43</v>
      </c>
      <c r="O154" s="178">
        <v>1.9E-2</v>
      </c>
      <c r="P154" s="178">
        <f>O154*H154</f>
        <v>8.6335999999999995</v>
      </c>
      <c r="Q154" s="178">
        <v>0</v>
      </c>
      <c r="R154" s="178">
        <f>Q154*H154</f>
        <v>0</v>
      </c>
      <c r="S154" s="178">
        <v>0</v>
      </c>
      <c r="T154" s="179">
        <f>S154*H154</f>
        <v>0</v>
      </c>
      <c r="AR154" s="22" t="s">
        <v>140</v>
      </c>
      <c r="AT154" s="22" t="s">
        <v>135</v>
      </c>
      <c r="AU154" s="22" t="s">
        <v>154</v>
      </c>
      <c r="AY154" s="22" t="s">
        <v>133</v>
      </c>
      <c r="BE154" s="180">
        <f>IF(N154="základní",J154,0)</f>
        <v>4425.8599999999997</v>
      </c>
      <c r="BF154" s="180">
        <f>IF(N154="snížená",J154,0)</f>
        <v>0</v>
      </c>
      <c r="BG154" s="180">
        <f>IF(N154="zákl. přenesená",J154,0)</f>
        <v>0</v>
      </c>
      <c r="BH154" s="180">
        <f>IF(N154="sníž. přenesená",J154,0)</f>
        <v>0</v>
      </c>
      <c r="BI154" s="180">
        <f>IF(N154="nulová",J154,0)</f>
        <v>0</v>
      </c>
      <c r="BJ154" s="22" t="s">
        <v>22</v>
      </c>
      <c r="BK154" s="180">
        <f>ROUND(I154*H154,2)</f>
        <v>4425.8599999999997</v>
      </c>
      <c r="BL154" s="22" t="s">
        <v>140</v>
      </c>
      <c r="BM154" s="22" t="s">
        <v>540</v>
      </c>
    </row>
    <row r="155" spans="2:65" s="1" customFormat="1" ht="121.5">
      <c r="B155" s="36"/>
      <c r="C155" s="58"/>
      <c r="D155" s="181" t="s">
        <v>142</v>
      </c>
      <c r="E155" s="58"/>
      <c r="F155" s="182" t="s">
        <v>251</v>
      </c>
      <c r="G155" s="58"/>
      <c r="H155" s="58"/>
      <c r="I155" s="58"/>
      <c r="J155" s="58"/>
      <c r="K155" s="58"/>
      <c r="L155" s="56"/>
      <c r="M155" s="183"/>
      <c r="N155" s="37"/>
      <c r="O155" s="37"/>
      <c r="P155" s="37"/>
      <c r="Q155" s="37"/>
      <c r="R155" s="37"/>
      <c r="S155" s="37"/>
      <c r="T155" s="73"/>
      <c r="AT155" s="22" t="s">
        <v>142</v>
      </c>
      <c r="AU155" s="22" t="s">
        <v>154</v>
      </c>
    </row>
    <row r="156" spans="2:65" s="11" customFormat="1">
      <c r="B156" s="184"/>
      <c r="C156" s="185"/>
      <c r="D156" s="181" t="s">
        <v>144</v>
      </c>
      <c r="E156" s="186" t="s">
        <v>20</v>
      </c>
      <c r="F156" s="187" t="s">
        <v>541</v>
      </c>
      <c r="G156" s="185"/>
      <c r="H156" s="188">
        <v>454.4</v>
      </c>
      <c r="I156" s="185"/>
      <c r="J156" s="185"/>
      <c r="K156" s="185"/>
      <c r="L156" s="189"/>
      <c r="M156" s="190"/>
      <c r="N156" s="191"/>
      <c r="O156" s="191"/>
      <c r="P156" s="191"/>
      <c r="Q156" s="191"/>
      <c r="R156" s="191"/>
      <c r="S156" s="191"/>
      <c r="T156" s="192"/>
      <c r="AT156" s="193" t="s">
        <v>144</v>
      </c>
      <c r="AU156" s="193" t="s">
        <v>154</v>
      </c>
      <c r="AV156" s="11" t="s">
        <v>81</v>
      </c>
      <c r="AW156" s="11" t="s">
        <v>146</v>
      </c>
      <c r="AX156" s="11" t="s">
        <v>22</v>
      </c>
      <c r="AY156" s="193" t="s">
        <v>133</v>
      </c>
    </row>
    <row r="157" spans="2:65" s="10" customFormat="1" ht="22.35" customHeight="1">
      <c r="B157" s="154"/>
      <c r="C157" s="155"/>
      <c r="D157" s="167" t="s">
        <v>71</v>
      </c>
      <c r="E157" s="168" t="s">
        <v>542</v>
      </c>
      <c r="F157" s="168" t="s">
        <v>543</v>
      </c>
      <c r="G157" s="155"/>
      <c r="H157" s="155"/>
      <c r="I157" s="155"/>
      <c r="J157" s="169">
        <f>BK157</f>
        <v>29200</v>
      </c>
      <c r="K157" s="155"/>
      <c r="L157" s="159"/>
      <c r="M157" s="160"/>
      <c r="N157" s="161"/>
      <c r="O157" s="161"/>
      <c r="P157" s="162">
        <f>P158</f>
        <v>3.286</v>
      </c>
      <c r="Q157" s="161"/>
      <c r="R157" s="162">
        <f>R158</f>
        <v>5.72</v>
      </c>
      <c r="S157" s="161"/>
      <c r="T157" s="163">
        <f>T158</f>
        <v>0</v>
      </c>
      <c r="AR157" s="164" t="s">
        <v>22</v>
      </c>
      <c r="AT157" s="165" t="s">
        <v>71</v>
      </c>
      <c r="AU157" s="165" t="s">
        <v>81</v>
      </c>
      <c r="AY157" s="164" t="s">
        <v>133</v>
      </c>
      <c r="BK157" s="166">
        <f>BK158</f>
        <v>29200</v>
      </c>
    </row>
    <row r="158" spans="2:65" s="1" customFormat="1" ht="31.5" customHeight="1">
      <c r="B158" s="36"/>
      <c r="C158" s="170" t="s">
        <v>270</v>
      </c>
      <c r="D158" s="170" t="s">
        <v>135</v>
      </c>
      <c r="E158" s="171" t="s">
        <v>544</v>
      </c>
      <c r="F158" s="172" t="s">
        <v>545</v>
      </c>
      <c r="G158" s="173" t="s">
        <v>293</v>
      </c>
      <c r="H158" s="174">
        <v>1</v>
      </c>
      <c r="I158" s="175">
        <v>29200</v>
      </c>
      <c r="J158" s="175">
        <f>ROUND(I158*H158,2)</f>
        <v>29200</v>
      </c>
      <c r="K158" s="172" t="s">
        <v>20</v>
      </c>
      <c r="L158" s="56"/>
      <c r="M158" s="176" t="s">
        <v>20</v>
      </c>
      <c r="N158" s="177" t="s">
        <v>43</v>
      </c>
      <c r="O158" s="178">
        <v>3.286</v>
      </c>
      <c r="P158" s="178">
        <f>O158*H158</f>
        <v>3.286</v>
      </c>
      <c r="Q158" s="178">
        <v>5.72</v>
      </c>
      <c r="R158" s="178">
        <f>Q158*H158</f>
        <v>5.72</v>
      </c>
      <c r="S158" s="178">
        <v>0</v>
      </c>
      <c r="T158" s="179">
        <f>S158*H158</f>
        <v>0</v>
      </c>
      <c r="AR158" s="22" t="s">
        <v>140</v>
      </c>
      <c r="AT158" s="22" t="s">
        <v>135</v>
      </c>
      <c r="AU158" s="22" t="s">
        <v>154</v>
      </c>
      <c r="AY158" s="22" t="s">
        <v>133</v>
      </c>
      <c r="BE158" s="180">
        <f>IF(N158="základní",J158,0)</f>
        <v>29200</v>
      </c>
      <c r="BF158" s="180">
        <f>IF(N158="snížená",J158,0)</f>
        <v>0</v>
      </c>
      <c r="BG158" s="180">
        <f>IF(N158="zákl. přenesená",J158,0)</f>
        <v>0</v>
      </c>
      <c r="BH158" s="180">
        <f>IF(N158="sníž. přenesená",J158,0)</f>
        <v>0</v>
      </c>
      <c r="BI158" s="180">
        <f>IF(N158="nulová",J158,0)</f>
        <v>0</v>
      </c>
      <c r="BJ158" s="22" t="s">
        <v>22</v>
      </c>
      <c r="BK158" s="180">
        <f>ROUND(I158*H158,2)</f>
        <v>29200</v>
      </c>
      <c r="BL158" s="22" t="s">
        <v>140</v>
      </c>
      <c r="BM158" s="22" t="s">
        <v>546</v>
      </c>
    </row>
    <row r="159" spans="2:65" s="10" customFormat="1" ht="22.35" customHeight="1">
      <c r="B159" s="154"/>
      <c r="C159" s="155"/>
      <c r="D159" s="167" t="s">
        <v>71</v>
      </c>
      <c r="E159" s="168" t="s">
        <v>547</v>
      </c>
      <c r="F159" s="168" t="s">
        <v>548</v>
      </c>
      <c r="G159" s="155"/>
      <c r="H159" s="155"/>
      <c r="I159" s="155"/>
      <c r="J159" s="169">
        <f>BK159</f>
        <v>62949.07</v>
      </c>
      <c r="K159" s="155"/>
      <c r="L159" s="159"/>
      <c r="M159" s="160"/>
      <c r="N159" s="161"/>
      <c r="O159" s="161"/>
      <c r="P159" s="162">
        <f>SUM(P160:P179)</f>
        <v>111.214327</v>
      </c>
      <c r="Q159" s="161"/>
      <c r="R159" s="162">
        <f>SUM(R160:R179)</f>
        <v>111.33012125000002</v>
      </c>
      <c r="S159" s="161"/>
      <c r="T159" s="163">
        <f>SUM(T160:T179)</f>
        <v>0</v>
      </c>
      <c r="AR159" s="164" t="s">
        <v>22</v>
      </c>
      <c r="AT159" s="165" t="s">
        <v>71</v>
      </c>
      <c r="AU159" s="165" t="s">
        <v>81</v>
      </c>
      <c r="AY159" s="164" t="s">
        <v>133</v>
      </c>
      <c r="BK159" s="166">
        <f>SUM(BK160:BK179)</f>
        <v>62949.07</v>
      </c>
    </row>
    <row r="160" spans="2:65" s="1" customFormat="1" ht="31.5" customHeight="1">
      <c r="B160" s="36"/>
      <c r="C160" s="170" t="s">
        <v>276</v>
      </c>
      <c r="D160" s="170" t="s">
        <v>135</v>
      </c>
      <c r="E160" s="171" t="s">
        <v>549</v>
      </c>
      <c r="F160" s="172" t="s">
        <v>261</v>
      </c>
      <c r="G160" s="173" t="s">
        <v>138</v>
      </c>
      <c r="H160" s="174">
        <v>54.292000000000002</v>
      </c>
      <c r="I160" s="175">
        <v>878</v>
      </c>
      <c r="J160" s="175">
        <f>ROUND(I160*H160,2)</f>
        <v>47668.38</v>
      </c>
      <c r="K160" s="172" t="s">
        <v>139</v>
      </c>
      <c r="L160" s="56"/>
      <c r="M160" s="176" t="s">
        <v>20</v>
      </c>
      <c r="N160" s="177" t="s">
        <v>43</v>
      </c>
      <c r="O160" s="178">
        <v>1.6950000000000001</v>
      </c>
      <c r="P160" s="178">
        <f>O160*H160</f>
        <v>92.024940000000001</v>
      </c>
      <c r="Q160" s="178">
        <v>1.8907700000000001</v>
      </c>
      <c r="R160" s="178">
        <f>Q160*H160</f>
        <v>102.65368484000001</v>
      </c>
      <c r="S160" s="178">
        <v>0</v>
      </c>
      <c r="T160" s="179">
        <f>S160*H160</f>
        <v>0</v>
      </c>
      <c r="AR160" s="22" t="s">
        <v>140</v>
      </c>
      <c r="AT160" s="22" t="s">
        <v>135</v>
      </c>
      <c r="AU160" s="22" t="s">
        <v>154</v>
      </c>
      <c r="AY160" s="22" t="s">
        <v>133</v>
      </c>
      <c r="BE160" s="180">
        <f>IF(N160="základní",J160,0)</f>
        <v>47668.38</v>
      </c>
      <c r="BF160" s="180">
        <f>IF(N160="snížená",J160,0)</f>
        <v>0</v>
      </c>
      <c r="BG160" s="180">
        <f>IF(N160="zákl. přenesená",J160,0)</f>
        <v>0</v>
      </c>
      <c r="BH160" s="180">
        <f>IF(N160="sníž. přenesená",J160,0)</f>
        <v>0</v>
      </c>
      <c r="BI160" s="180">
        <f>IF(N160="nulová",J160,0)</f>
        <v>0</v>
      </c>
      <c r="BJ160" s="22" t="s">
        <v>22</v>
      </c>
      <c r="BK160" s="180">
        <f>ROUND(I160*H160,2)</f>
        <v>47668.38</v>
      </c>
      <c r="BL160" s="22" t="s">
        <v>140</v>
      </c>
      <c r="BM160" s="22" t="s">
        <v>550</v>
      </c>
    </row>
    <row r="161" spans="2:65" s="1" customFormat="1" ht="54">
      <c r="B161" s="36"/>
      <c r="C161" s="58"/>
      <c r="D161" s="181" t="s">
        <v>142</v>
      </c>
      <c r="E161" s="58"/>
      <c r="F161" s="182" t="s">
        <v>263</v>
      </c>
      <c r="G161" s="58"/>
      <c r="H161" s="58"/>
      <c r="I161" s="58"/>
      <c r="J161" s="58"/>
      <c r="K161" s="58"/>
      <c r="L161" s="56"/>
      <c r="M161" s="183"/>
      <c r="N161" s="37"/>
      <c r="O161" s="37"/>
      <c r="P161" s="37"/>
      <c r="Q161" s="37"/>
      <c r="R161" s="37"/>
      <c r="S161" s="37"/>
      <c r="T161" s="73"/>
      <c r="AT161" s="22" t="s">
        <v>142</v>
      </c>
      <c r="AU161" s="22" t="s">
        <v>154</v>
      </c>
    </row>
    <row r="162" spans="2:65" s="11" customFormat="1">
      <c r="B162" s="184"/>
      <c r="C162" s="185"/>
      <c r="D162" s="196" t="s">
        <v>144</v>
      </c>
      <c r="E162" s="205" t="s">
        <v>20</v>
      </c>
      <c r="F162" s="206" t="s">
        <v>551</v>
      </c>
      <c r="G162" s="185"/>
      <c r="H162" s="207">
        <v>54.292000000000002</v>
      </c>
      <c r="I162" s="185"/>
      <c r="J162" s="185"/>
      <c r="K162" s="185"/>
      <c r="L162" s="189"/>
      <c r="M162" s="190"/>
      <c r="N162" s="191"/>
      <c r="O162" s="191"/>
      <c r="P162" s="191"/>
      <c r="Q162" s="191"/>
      <c r="R162" s="191"/>
      <c r="S162" s="191"/>
      <c r="T162" s="192"/>
      <c r="AT162" s="193" t="s">
        <v>144</v>
      </c>
      <c r="AU162" s="193" t="s">
        <v>154</v>
      </c>
      <c r="AV162" s="11" t="s">
        <v>81</v>
      </c>
      <c r="AW162" s="11" t="s">
        <v>146</v>
      </c>
      <c r="AX162" s="11" t="s">
        <v>22</v>
      </c>
      <c r="AY162" s="193" t="s">
        <v>133</v>
      </c>
    </row>
    <row r="163" spans="2:65" s="1" customFormat="1" ht="31.5" customHeight="1">
      <c r="B163" s="36"/>
      <c r="C163" s="170" t="s">
        <v>282</v>
      </c>
      <c r="D163" s="170" t="s">
        <v>135</v>
      </c>
      <c r="E163" s="171" t="s">
        <v>552</v>
      </c>
      <c r="F163" s="172" t="s">
        <v>267</v>
      </c>
      <c r="G163" s="173" t="s">
        <v>138</v>
      </c>
      <c r="H163" s="174">
        <v>1.2250000000000001</v>
      </c>
      <c r="I163" s="175">
        <v>778</v>
      </c>
      <c r="J163" s="175">
        <f>ROUND(I163*H163,2)</f>
        <v>953.05</v>
      </c>
      <c r="K163" s="172" t="s">
        <v>139</v>
      </c>
      <c r="L163" s="56"/>
      <c r="M163" s="176" t="s">
        <v>20</v>
      </c>
      <c r="N163" s="177" t="s">
        <v>43</v>
      </c>
      <c r="O163" s="178">
        <v>1.3169999999999999</v>
      </c>
      <c r="P163" s="178">
        <f>O163*H163</f>
        <v>1.6133250000000001</v>
      </c>
      <c r="Q163" s="178">
        <v>1.8907700000000001</v>
      </c>
      <c r="R163" s="178">
        <f>Q163*H163</f>
        <v>2.3161932500000004</v>
      </c>
      <c r="S163" s="178">
        <v>0</v>
      </c>
      <c r="T163" s="179">
        <f>S163*H163</f>
        <v>0</v>
      </c>
      <c r="AR163" s="22" t="s">
        <v>140</v>
      </c>
      <c r="AT163" s="22" t="s">
        <v>135</v>
      </c>
      <c r="AU163" s="22" t="s">
        <v>154</v>
      </c>
      <c r="AY163" s="22" t="s">
        <v>133</v>
      </c>
      <c r="BE163" s="180">
        <f>IF(N163="základní",J163,0)</f>
        <v>953.05</v>
      </c>
      <c r="BF163" s="180">
        <f>IF(N163="snížená",J163,0)</f>
        <v>0</v>
      </c>
      <c r="BG163" s="180">
        <f>IF(N163="zákl. přenesená",J163,0)</f>
        <v>0</v>
      </c>
      <c r="BH163" s="180">
        <f>IF(N163="sníž. přenesená",J163,0)</f>
        <v>0</v>
      </c>
      <c r="BI163" s="180">
        <f>IF(N163="nulová",J163,0)</f>
        <v>0</v>
      </c>
      <c r="BJ163" s="22" t="s">
        <v>22</v>
      </c>
      <c r="BK163" s="180">
        <f>ROUND(I163*H163,2)</f>
        <v>953.05</v>
      </c>
      <c r="BL163" s="22" t="s">
        <v>140</v>
      </c>
      <c r="BM163" s="22" t="s">
        <v>553</v>
      </c>
    </row>
    <row r="164" spans="2:65" s="1" customFormat="1" ht="54">
      <c r="B164" s="36"/>
      <c r="C164" s="58"/>
      <c r="D164" s="181" t="s">
        <v>142</v>
      </c>
      <c r="E164" s="58"/>
      <c r="F164" s="182" t="s">
        <v>263</v>
      </c>
      <c r="G164" s="58"/>
      <c r="H164" s="58"/>
      <c r="I164" s="58"/>
      <c r="J164" s="58"/>
      <c r="K164" s="58"/>
      <c r="L164" s="56"/>
      <c r="M164" s="183"/>
      <c r="N164" s="37"/>
      <c r="O164" s="37"/>
      <c r="P164" s="37"/>
      <c r="Q164" s="37"/>
      <c r="R164" s="37"/>
      <c r="S164" s="37"/>
      <c r="T164" s="73"/>
      <c r="AT164" s="22" t="s">
        <v>142</v>
      </c>
      <c r="AU164" s="22" t="s">
        <v>154</v>
      </c>
    </row>
    <row r="165" spans="2:65" s="11" customFormat="1">
      <c r="B165" s="184"/>
      <c r="C165" s="185"/>
      <c r="D165" s="196" t="s">
        <v>144</v>
      </c>
      <c r="E165" s="205" t="s">
        <v>20</v>
      </c>
      <c r="F165" s="206" t="s">
        <v>554</v>
      </c>
      <c r="G165" s="185"/>
      <c r="H165" s="207">
        <v>1.2250000000000001</v>
      </c>
      <c r="I165" s="185"/>
      <c r="J165" s="185"/>
      <c r="K165" s="185"/>
      <c r="L165" s="189"/>
      <c r="M165" s="190"/>
      <c r="N165" s="191"/>
      <c r="O165" s="191"/>
      <c r="P165" s="191"/>
      <c r="Q165" s="191"/>
      <c r="R165" s="191"/>
      <c r="S165" s="191"/>
      <c r="T165" s="192"/>
      <c r="AT165" s="193" t="s">
        <v>144</v>
      </c>
      <c r="AU165" s="193" t="s">
        <v>154</v>
      </c>
      <c r="AV165" s="11" t="s">
        <v>81</v>
      </c>
      <c r="AW165" s="11" t="s">
        <v>146</v>
      </c>
      <c r="AX165" s="11" t="s">
        <v>22</v>
      </c>
      <c r="AY165" s="193" t="s">
        <v>133</v>
      </c>
    </row>
    <row r="166" spans="2:65" s="1" customFormat="1" ht="31.5" customHeight="1">
      <c r="B166" s="36"/>
      <c r="C166" s="170" t="s">
        <v>286</v>
      </c>
      <c r="D166" s="170" t="s">
        <v>135</v>
      </c>
      <c r="E166" s="171" t="s">
        <v>555</v>
      </c>
      <c r="F166" s="172" t="s">
        <v>272</v>
      </c>
      <c r="G166" s="173" t="s">
        <v>138</v>
      </c>
      <c r="H166" s="174">
        <v>1.5</v>
      </c>
      <c r="I166" s="175">
        <v>2570</v>
      </c>
      <c r="J166" s="175">
        <f>ROUND(I166*H166,2)</f>
        <v>3855</v>
      </c>
      <c r="K166" s="172" t="s">
        <v>139</v>
      </c>
      <c r="L166" s="56"/>
      <c r="M166" s="176" t="s">
        <v>20</v>
      </c>
      <c r="N166" s="177" t="s">
        <v>43</v>
      </c>
      <c r="O166" s="178">
        <v>1.208</v>
      </c>
      <c r="P166" s="178">
        <f>O166*H166</f>
        <v>1.8119999999999998</v>
      </c>
      <c r="Q166" s="178">
        <v>2.234</v>
      </c>
      <c r="R166" s="178">
        <f>Q166*H166</f>
        <v>3.351</v>
      </c>
      <c r="S166" s="178">
        <v>0</v>
      </c>
      <c r="T166" s="179">
        <f>S166*H166</f>
        <v>0</v>
      </c>
      <c r="AR166" s="22" t="s">
        <v>140</v>
      </c>
      <c r="AT166" s="22" t="s">
        <v>135</v>
      </c>
      <c r="AU166" s="22" t="s">
        <v>154</v>
      </c>
      <c r="AY166" s="22" t="s">
        <v>133</v>
      </c>
      <c r="BE166" s="180">
        <f>IF(N166="základní",J166,0)</f>
        <v>3855</v>
      </c>
      <c r="BF166" s="180">
        <f>IF(N166="snížená",J166,0)</f>
        <v>0</v>
      </c>
      <c r="BG166" s="180">
        <f>IF(N166="zákl. přenesená",J166,0)</f>
        <v>0</v>
      </c>
      <c r="BH166" s="180">
        <f>IF(N166="sníž. přenesená",J166,0)</f>
        <v>0</v>
      </c>
      <c r="BI166" s="180">
        <f>IF(N166="nulová",J166,0)</f>
        <v>0</v>
      </c>
      <c r="BJ166" s="22" t="s">
        <v>22</v>
      </c>
      <c r="BK166" s="180">
        <f>ROUND(I166*H166,2)</f>
        <v>3855</v>
      </c>
      <c r="BL166" s="22" t="s">
        <v>140</v>
      </c>
      <c r="BM166" s="22" t="s">
        <v>556</v>
      </c>
    </row>
    <row r="167" spans="2:65" s="1" customFormat="1" ht="40.5">
      <c r="B167" s="36"/>
      <c r="C167" s="58"/>
      <c r="D167" s="181" t="s">
        <v>142</v>
      </c>
      <c r="E167" s="58"/>
      <c r="F167" s="182" t="s">
        <v>274</v>
      </c>
      <c r="G167" s="58"/>
      <c r="H167" s="58"/>
      <c r="I167" s="58"/>
      <c r="J167" s="58"/>
      <c r="K167" s="58"/>
      <c r="L167" s="56"/>
      <c r="M167" s="183"/>
      <c r="N167" s="37"/>
      <c r="O167" s="37"/>
      <c r="P167" s="37"/>
      <c r="Q167" s="37"/>
      <c r="R167" s="37"/>
      <c r="S167" s="37"/>
      <c r="T167" s="73"/>
      <c r="AT167" s="22" t="s">
        <v>142</v>
      </c>
      <c r="AU167" s="22" t="s">
        <v>154</v>
      </c>
    </row>
    <row r="168" spans="2:65" s="11" customFormat="1">
      <c r="B168" s="184"/>
      <c r="C168" s="185"/>
      <c r="D168" s="196" t="s">
        <v>144</v>
      </c>
      <c r="E168" s="205" t="s">
        <v>20</v>
      </c>
      <c r="F168" s="206" t="s">
        <v>275</v>
      </c>
      <c r="G168" s="185"/>
      <c r="H168" s="207">
        <v>1.5</v>
      </c>
      <c r="I168" s="185"/>
      <c r="J168" s="185"/>
      <c r="K168" s="185"/>
      <c r="L168" s="189"/>
      <c r="M168" s="190"/>
      <c r="N168" s="191"/>
      <c r="O168" s="191"/>
      <c r="P168" s="191"/>
      <c r="Q168" s="191"/>
      <c r="R168" s="191"/>
      <c r="S168" s="191"/>
      <c r="T168" s="192"/>
      <c r="AT168" s="193" t="s">
        <v>144</v>
      </c>
      <c r="AU168" s="193" t="s">
        <v>154</v>
      </c>
      <c r="AV168" s="11" t="s">
        <v>81</v>
      </c>
      <c r="AW168" s="11" t="s">
        <v>146</v>
      </c>
      <c r="AX168" s="11" t="s">
        <v>22</v>
      </c>
      <c r="AY168" s="193" t="s">
        <v>133</v>
      </c>
    </row>
    <row r="169" spans="2:65" s="1" customFormat="1" ht="31.5" customHeight="1">
      <c r="B169" s="36"/>
      <c r="C169" s="170" t="s">
        <v>290</v>
      </c>
      <c r="D169" s="170" t="s">
        <v>135</v>
      </c>
      <c r="E169" s="171" t="s">
        <v>557</v>
      </c>
      <c r="F169" s="172" t="s">
        <v>558</v>
      </c>
      <c r="G169" s="173" t="s">
        <v>138</v>
      </c>
      <c r="H169" s="174">
        <v>1.1759999999999999</v>
      </c>
      <c r="I169" s="175">
        <v>2630</v>
      </c>
      <c r="J169" s="175">
        <f>ROUND(I169*H169,2)</f>
        <v>3092.88</v>
      </c>
      <c r="K169" s="172" t="s">
        <v>139</v>
      </c>
      <c r="L169" s="56"/>
      <c r="M169" s="176" t="s">
        <v>20</v>
      </c>
      <c r="N169" s="177" t="s">
        <v>43</v>
      </c>
      <c r="O169" s="178">
        <v>1.4650000000000001</v>
      </c>
      <c r="P169" s="178">
        <f>O169*H169</f>
        <v>1.7228399999999999</v>
      </c>
      <c r="Q169" s="178">
        <v>2.234</v>
      </c>
      <c r="R169" s="178">
        <f>Q169*H169</f>
        <v>2.6271839999999997</v>
      </c>
      <c r="S169" s="178">
        <v>0</v>
      </c>
      <c r="T169" s="179">
        <f>S169*H169</f>
        <v>0</v>
      </c>
      <c r="AR169" s="22" t="s">
        <v>140</v>
      </c>
      <c r="AT169" s="22" t="s">
        <v>135</v>
      </c>
      <c r="AU169" s="22" t="s">
        <v>154</v>
      </c>
      <c r="AY169" s="22" t="s">
        <v>133</v>
      </c>
      <c r="BE169" s="180">
        <f>IF(N169="základní",J169,0)</f>
        <v>3092.88</v>
      </c>
      <c r="BF169" s="180">
        <f>IF(N169="snížená",J169,0)</f>
        <v>0</v>
      </c>
      <c r="BG169" s="180">
        <f>IF(N169="zákl. přenesená",J169,0)</f>
        <v>0</v>
      </c>
      <c r="BH169" s="180">
        <f>IF(N169="sníž. přenesená",J169,0)</f>
        <v>0</v>
      </c>
      <c r="BI169" s="180">
        <f>IF(N169="nulová",J169,0)</f>
        <v>0</v>
      </c>
      <c r="BJ169" s="22" t="s">
        <v>22</v>
      </c>
      <c r="BK169" s="180">
        <f>ROUND(I169*H169,2)</f>
        <v>3092.88</v>
      </c>
      <c r="BL169" s="22" t="s">
        <v>140</v>
      </c>
      <c r="BM169" s="22" t="s">
        <v>559</v>
      </c>
    </row>
    <row r="170" spans="2:65" s="1" customFormat="1" ht="40.5">
      <c r="B170" s="36"/>
      <c r="C170" s="58"/>
      <c r="D170" s="181" t="s">
        <v>142</v>
      </c>
      <c r="E170" s="58"/>
      <c r="F170" s="182" t="s">
        <v>274</v>
      </c>
      <c r="G170" s="58"/>
      <c r="H170" s="58"/>
      <c r="I170" s="58"/>
      <c r="J170" s="58"/>
      <c r="K170" s="58"/>
      <c r="L170" s="56"/>
      <c r="M170" s="183"/>
      <c r="N170" s="37"/>
      <c r="O170" s="37"/>
      <c r="P170" s="37"/>
      <c r="Q170" s="37"/>
      <c r="R170" s="37"/>
      <c r="S170" s="37"/>
      <c r="T170" s="73"/>
      <c r="AT170" s="22" t="s">
        <v>142</v>
      </c>
      <c r="AU170" s="22" t="s">
        <v>154</v>
      </c>
    </row>
    <row r="171" spans="2:65" s="11" customFormat="1">
      <c r="B171" s="184"/>
      <c r="C171" s="185"/>
      <c r="D171" s="196" t="s">
        <v>144</v>
      </c>
      <c r="E171" s="205" t="s">
        <v>20</v>
      </c>
      <c r="F171" s="206" t="s">
        <v>560</v>
      </c>
      <c r="G171" s="185"/>
      <c r="H171" s="207">
        <v>1.1759999999999999</v>
      </c>
      <c r="I171" s="185"/>
      <c r="J171" s="185"/>
      <c r="K171" s="185"/>
      <c r="L171" s="189"/>
      <c r="M171" s="190"/>
      <c r="N171" s="191"/>
      <c r="O171" s="191"/>
      <c r="P171" s="191"/>
      <c r="Q171" s="191"/>
      <c r="R171" s="191"/>
      <c r="S171" s="191"/>
      <c r="T171" s="192"/>
      <c r="AT171" s="193" t="s">
        <v>144</v>
      </c>
      <c r="AU171" s="193" t="s">
        <v>154</v>
      </c>
      <c r="AV171" s="11" t="s">
        <v>81</v>
      </c>
      <c r="AW171" s="11" t="s">
        <v>146</v>
      </c>
      <c r="AX171" s="11" t="s">
        <v>22</v>
      </c>
      <c r="AY171" s="193" t="s">
        <v>133</v>
      </c>
    </row>
    <row r="172" spans="2:65" s="1" customFormat="1" ht="31.5" customHeight="1">
      <c r="B172" s="36"/>
      <c r="C172" s="170" t="s">
        <v>295</v>
      </c>
      <c r="D172" s="170" t="s">
        <v>135</v>
      </c>
      <c r="E172" s="171" t="s">
        <v>561</v>
      </c>
      <c r="F172" s="172" t="s">
        <v>562</v>
      </c>
      <c r="G172" s="173" t="s">
        <v>168</v>
      </c>
      <c r="H172" s="174">
        <v>1.68</v>
      </c>
      <c r="I172" s="175">
        <v>302</v>
      </c>
      <c r="J172" s="175">
        <f>ROUND(I172*H172,2)</f>
        <v>507.36</v>
      </c>
      <c r="K172" s="172" t="s">
        <v>139</v>
      </c>
      <c r="L172" s="56"/>
      <c r="M172" s="176" t="s">
        <v>20</v>
      </c>
      <c r="N172" s="177" t="s">
        <v>43</v>
      </c>
      <c r="O172" s="178">
        <v>0.82099999999999995</v>
      </c>
      <c r="P172" s="178">
        <f>O172*H172</f>
        <v>1.3792799999999998</v>
      </c>
      <c r="Q172" s="178">
        <v>6.3200000000000001E-3</v>
      </c>
      <c r="R172" s="178">
        <f>Q172*H172</f>
        <v>1.06176E-2</v>
      </c>
      <c r="S172" s="178">
        <v>0</v>
      </c>
      <c r="T172" s="179">
        <f>S172*H172</f>
        <v>0</v>
      </c>
      <c r="AR172" s="22" t="s">
        <v>140</v>
      </c>
      <c r="AT172" s="22" t="s">
        <v>135</v>
      </c>
      <c r="AU172" s="22" t="s">
        <v>154</v>
      </c>
      <c r="AY172" s="22" t="s">
        <v>133</v>
      </c>
      <c r="BE172" s="180">
        <f>IF(N172="základní",J172,0)</f>
        <v>507.36</v>
      </c>
      <c r="BF172" s="180">
        <f>IF(N172="snížená",J172,0)</f>
        <v>0</v>
      </c>
      <c r="BG172" s="180">
        <f>IF(N172="zákl. přenesená",J172,0)</f>
        <v>0</v>
      </c>
      <c r="BH172" s="180">
        <f>IF(N172="sníž. přenesená",J172,0)</f>
        <v>0</v>
      </c>
      <c r="BI172" s="180">
        <f>IF(N172="nulová",J172,0)</f>
        <v>0</v>
      </c>
      <c r="BJ172" s="22" t="s">
        <v>22</v>
      </c>
      <c r="BK172" s="180">
        <f>ROUND(I172*H172,2)</f>
        <v>507.36</v>
      </c>
      <c r="BL172" s="22" t="s">
        <v>140</v>
      </c>
      <c r="BM172" s="22" t="s">
        <v>563</v>
      </c>
    </row>
    <row r="173" spans="2:65" s="11" customFormat="1">
      <c r="B173" s="184"/>
      <c r="C173" s="185"/>
      <c r="D173" s="196" t="s">
        <v>144</v>
      </c>
      <c r="E173" s="205" t="s">
        <v>20</v>
      </c>
      <c r="F173" s="206" t="s">
        <v>564</v>
      </c>
      <c r="G173" s="185"/>
      <c r="H173" s="207">
        <v>1.68</v>
      </c>
      <c r="I173" s="185"/>
      <c r="J173" s="185"/>
      <c r="K173" s="185"/>
      <c r="L173" s="189"/>
      <c r="M173" s="190"/>
      <c r="N173" s="191"/>
      <c r="O173" s="191"/>
      <c r="P173" s="191"/>
      <c r="Q173" s="191"/>
      <c r="R173" s="191"/>
      <c r="S173" s="191"/>
      <c r="T173" s="192"/>
      <c r="AT173" s="193" t="s">
        <v>144</v>
      </c>
      <c r="AU173" s="193" t="s">
        <v>154</v>
      </c>
      <c r="AV173" s="11" t="s">
        <v>81</v>
      </c>
      <c r="AW173" s="11" t="s">
        <v>146</v>
      </c>
      <c r="AX173" s="11" t="s">
        <v>22</v>
      </c>
      <c r="AY173" s="193" t="s">
        <v>133</v>
      </c>
    </row>
    <row r="174" spans="2:65" s="1" customFormat="1" ht="22.5" customHeight="1">
      <c r="B174" s="36"/>
      <c r="C174" s="170" t="s">
        <v>301</v>
      </c>
      <c r="D174" s="170" t="s">
        <v>135</v>
      </c>
      <c r="E174" s="171" t="s">
        <v>565</v>
      </c>
      <c r="F174" s="172" t="s">
        <v>278</v>
      </c>
      <c r="G174" s="173" t="s">
        <v>168</v>
      </c>
      <c r="H174" s="174">
        <v>12</v>
      </c>
      <c r="I174" s="175">
        <v>368</v>
      </c>
      <c r="J174" s="175">
        <f>ROUND(I174*H174,2)</f>
        <v>4416</v>
      </c>
      <c r="K174" s="172" t="s">
        <v>139</v>
      </c>
      <c r="L174" s="56"/>
      <c r="M174" s="176" t="s">
        <v>20</v>
      </c>
      <c r="N174" s="177" t="s">
        <v>43</v>
      </c>
      <c r="O174" s="178">
        <v>0.82499999999999996</v>
      </c>
      <c r="P174" s="178">
        <f>O174*H174</f>
        <v>9.8999999999999986</v>
      </c>
      <c r="Q174" s="178">
        <v>6.3899999999999998E-3</v>
      </c>
      <c r="R174" s="178">
        <f>Q174*H174</f>
        <v>7.6679999999999998E-2</v>
      </c>
      <c r="S174" s="178">
        <v>0</v>
      </c>
      <c r="T174" s="179">
        <f>S174*H174</f>
        <v>0</v>
      </c>
      <c r="AR174" s="22" t="s">
        <v>140</v>
      </c>
      <c r="AT174" s="22" t="s">
        <v>135</v>
      </c>
      <c r="AU174" s="22" t="s">
        <v>154</v>
      </c>
      <c r="AY174" s="22" t="s">
        <v>133</v>
      </c>
      <c r="BE174" s="180">
        <f>IF(N174="základní",J174,0)</f>
        <v>4416</v>
      </c>
      <c r="BF174" s="180">
        <f>IF(N174="snížená",J174,0)</f>
        <v>0</v>
      </c>
      <c r="BG174" s="180">
        <f>IF(N174="zákl. přenesená",J174,0)</f>
        <v>0</v>
      </c>
      <c r="BH174" s="180">
        <f>IF(N174="sníž. přenesená",J174,0)</f>
        <v>0</v>
      </c>
      <c r="BI174" s="180">
        <f>IF(N174="nulová",J174,0)</f>
        <v>0</v>
      </c>
      <c r="BJ174" s="22" t="s">
        <v>22</v>
      </c>
      <c r="BK174" s="180">
        <f>ROUND(I174*H174,2)</f>
        <v>4416</v>
      </c>
      <c r="BL174" s="22" t="s">
        <v>140</v>
      </c>
      <c r="BM174" s="22" t="s">
        <v>566</v>
      </c>
    </row>
    <row r="175" spans="2:65" s="11" customFormat="1">
      <c r="B175" s="184"/>
      <c r="C175" s="185"/>
      <c r="D175" s="196" t="s">
        <v>144</v>
      </c>
      <c r="E175" s="205" t="s">
        <v>20</v>
      </c>
      <c r="F175" s="206" t="s">
        <v>280</v>
      </c>
      <c r="G175" s="185"/>
      <c r="H175" s="207">
        <v>12</v>
      </c>
      <c r="I175" s="185"/>
      <c r="J175" s="185"/>
      <c r="K175" s="185"/>
      <c r="L175" s="189"/>
      <c r="M175" s="190"/>
      <c r="N175" s="191"/>
      <c r="O175" s="191"/>
      <c r="P175" s="191"/>
      <c r="Q175" s="191"/>
      <c r="R175" s="191"/>
      <c r="S175" s="191"/>
      <c r="T175" s="192"/>
      <c r="AT175" s="193" t="s">
        <v>144</v>
      </c>
      <c r="AU175" s="193" t="s">
        <v>154</v>
      </c>
      <c r="AV175" s="11" t="s">
        <v>81</v>
      </c>
      <c r="AW175" s="11" t="s">
        <v>146</v>
      </c>
      <c r="AX175" s="11" t="s">
        <v>22</v>
      </c>
      <c r="AY175" s="193" t="s">
        <v>133</v>
      </c>
    </row>
    <row r="176" spans="2:65" s="1" customFormat="1" ht="31.5" customHeight="1">
      <c r="B176" s="36"/>
      <c r="C176" s="170" t="s">
        <v>305</v>
      </c>
      <c r="D176" s="170" t="s">
        <v>135</v>
      </c>
      <c r="E176" s="171" t="s">
        <v>567</v>
      </c>
      <c r="F176" s="172" t="s">
        <v>568</v>
      </c>
      <c r="G176" s="173" t="s">
        <v>216</v>
      </c>
      <c r="H176" s="174">
        <v>8.2000000000000003E-2</v>
      </c>
      <c r="I176" s="175">
        <v>21200</v>
      </c>
      <c r="J176" s="175">
        <f>ROUND(I176*H176,2)</f>
        <v>1738.4</v>
      </c>
      <c r="K176" s="172" t="s">
        <v>139</v>
      </c>
      <c r="L176" s="56"/>
      <c r="M176" s="176" t="s">
        <v>20</v>
      </c>
      <c r="N176" s="177" t="s">
        <v>43</v>
      </c>
      <c r="O176" s="178">
        <v>15.231</v>
      </c>
      <c r="P176" s="178">
        <f>O176*H176</f>
        <v>1.248942</v>
      </c>
      <c r="Q176" s="178">
        <v>0.84758</v>
      </c>
      <c r="R176" s="178">
        <f>Q176*H176</f>
        <v>6.9501560000000004E-2</v>
      </c>
      <c r="S176" s="178">
        <v>0</v>
      </c>
      <c r="T176" s="179">
        <f>S176*H176</f>
        <v>0</v>
      </c>
      <c r="AR176" s="22" t="s">
        <v>140</v>
      </c>
      <c r="AT176" s="22" t="s">
        <v>135</v>
      </c>
      <c r="AU176" s="22" t="s">
        <v>154</v>
      </c>
      <c r="AY176" s="22" t="s">
        <v>133</v>
      </c>
      <c r="BE176" s="180">
        <f>IF(N176="základní",J176,0)</f>
        <v>1738.4</v>
      </c>
      <c r="BF176" s="180">
        <f>IF(N176="snížená",J176,0)</f>
        <v>0</v>
      </c>
      <c r="BG176" s="180">
        <f>IF(N176="zákl. přenesená",J176,0)</f>
        <v>0</v>
      </c>
      <c r="BH176" s="180">
        <f>IF(N176="sníž. přenesená",J176,0)</f>
        <v>0</v>
      </c>
      <c r="BI176" s="180">
        <f>IF(N176="nulová",J176,0)</f>
        <v>0</v>
      </c>
      <c r="BJ176" s="22" t="s">
        <v>22</v>
      </c>
      <c r="BK176" s="180">
        <f>ROUND(I176*H176,2)</f>
        <v>1738.4</v>
      </c>
      <c r="BL176" s="22" t="s">
        <v>140</v>
      </c>
      <c r="BM176" s="22" t="s">
        <v>569</v>
      </c>
    </row>
    <row r="177" spans="2:65" s="11" customFormat="1">
      <c r="B177" s="184"/>
      <c r="C177" s="185"/>
      <c r="D177" s="196" t="s">
        <v>144</v>
      </c>
      <c r="E177" s="205" t="s">
        <v>20</v>
      </c>
      <c r="F177" s="206" t="s">
        <v>570</v>
      </c>
      <c r="G177" s="185"/>
      <c r="H177" s="207">
        <v>8.2476800000000003E-2</v>
      </c>
      <c r="I177" s="185"/>
      <c r="J177" s="185"/>
      <c r="K177" s="185"/>
      <c r="L177" s="189"/>
      <c r="M177" s="190"/>
      <c r="N177" s="191"/>
      <c r="O177" s="191"/>
      <c r="P177" s="191"/>
      <c r="Q177" s="191"/>
      <c r="R177" s="191"/>
      <c r="S177" s="191"/>
      <c r="T177" s="192"/>
      <c r="AT177" s="193" t="s">
        <v>144</v>
      </c>
      <c r="AU177" s="193" t="s">
        <v>154</v>
      </c>
      <c r="AV177" s="11" t="s">
        <v>81</v>
      </c>
      <c r="AW177" s="11" t="s">
        <v>146</v>
      </c>
      <c r="AX177" s="11" t="s">
        <v>22</v>
      </c>
      <c r="AY177" s="193" t="s">
        <v>133</v>
      </c>
    </row>
    <row r="178" spans="2:65" s="1" customFormat="1" ht="31.5" customHeight="1">
      <c r="B178" s="36"/>
      <c r="C178" s="170" t="s">
        <v>309</v>
      </c>
      <c r="D178" s="170" t="s">
        <v>135</v>
      </c>
      <c r="E178" s="171" t="s">
        <v>571</v>
      </c>
      <c r="F178" s="172" t="s">
        <v>572</v>
      </c>
      <c r="G178" s="173" t="s">
        <v>293</v>
      </c>
      <c r="H178" s="174">
        <v>1</v>
      </c>
      <c r="I178" s="175">
        <v>718</v>
      </c>
      <c r="J178" s="175">
        <f>ROUND(I178*H178,2)</f>
        <v>718</v>
      </c>
      <c r="K178" s="172" t="s">
        <v>139</v>
      </c>
      <c r="L178" s="56"/>
      <c r="M178" s="176" t="s">
        <v>20</v>
      </c>
      <c r="N178" s="177" t="s">
        <v>43</v>
      </c>
      <c r="O178" s="178">
        <v>1.5129999999999999</v>
      </c>
      <c r="P178" s="178">
        <f>O178*H178</f>
        <v>1.5129999999999999</v>
      </c>
      <c r="Q178" s="178">
        <v>0.22525999999999999</v>
      </c>
      <c r="R178" s="178">
        <f>Q178*H178</f>
        <v>0.22525999999999999</v>
      </c>
      <c r="S178" s="178">
        <v>0</v>
      </c>
      <c r="T178" s="179">
        <f>S178*H178</f>
        <v>0</v>
      </c>
      <c r="AR178" s="22" t="s">
        <v>140</v>
      </c>
      <c r="AT178" s="22" t="s">
        <v>135</v>
      </c>
      <c r="AU178" s="22" t="s">
        <v>154</v>
      </c>
      <c r="AY178" s="22" t="s">
        <v>133</v>
      </c>
      <c r="BE178" s="180">
        <f>IF(N178="základní",J178,0)</f>
        <v>718</v>
      </c>
      <c r="BF178" s="180">
        <f>IF(N178="snížená",J178,0)</f>
        <v>0</v>
      </c>
      <c r="BG178" s="180">
        <f>IF(N178="zákl. přenesená",J178,0)</f>
        <v>0</v>
      </c>
      <c r="BH178" s="180">
        <f>IF(N178="sníž. přenesená",J178,0)</f>
        <v>0</v>
      </c>
      <c r="BI178" s="180">
        <f>IF(N178="nulová",J178,0)</f>
        <v>0</v>
      </c>
      <c r="BJ178" s="22" t="s">
        <v>22</v>
      </c>
      <c r="BK178" s="180">
        <f>ROUND(I178*H178,2)</f>
        <v>718</v>
      </c>
      <c r="BL178" s="22" t="s">
        <v>140</v>
      </c>
      <c r="BM178" s="22" t="s">
        <v>573</v>
      </c>
    </row>
    <row r="179" spans="2:65" s="1" customFormat="1" ht="67.5">
      <c r="B179" s="36"/>
      <c r="C179" s="58"/>
      <c r="D179" s="181" t="s">
        <v>142</v>
      </c>
      <c r="E179" s="58"/>
      <c r="F179" s="182" t="s">
        <v>574</v>
      </c>
      <c r="G179" s="58"/>
      <c r="H179" s="58"/>
      <c r="I179" s="58"/>
      <c r="J179" s="58"/>
      <c r="K179" s="58"/>
      <c r="L179" s="56"/>
      <c r="M179" s="183"/>
      <c r="N179" s="37"/>
      <c r="O179" s="37"/>
      <c r="P179" s="37"/>
      <c r="Q179" s="37"/>
      <c r="R179" s="37"/>
      <c r="S179" s="37"/>
      <c r="T179" s="73"/>
      <c r="AT179" s="22" t="s">
        <v>142</v>
      </c>
      <c r="AU179" s="22" t="s">
        <v>154</v>
      </c>
    </row>
    <row r="180" spans="2:65" s="10" customFormat="1" ht="22.35" customHeight="1">
      <c r="B180" s="154"/>
      <c r="C180" s="155"/>
      <c r="D180" s="167" t="s">
        <v>71</v>
      </c>
      <c r="E180" s="168" t="s">
        <v>575</v>
      </c>
      <c r="F180" s="168" t="s">
        <v>576</v>
      </c>
      <c r="G180" s="155"/>
      <c r="H180" s="155"/>
      <c r="I180" s="155"/>
      <c r="J180" s="169">
        <f>BK180</f>
        <v>181518.23</v>
      </c>
      <c r="K180" s="155"/>
      <c r="L180" s="159"/>
      <c r="M180" s="160"/>
      <c r="N180" s="161"/>
      <c r="O180" s="161"/>
      <c r="P180" s="162">
        <f>SUM(P181:P189)</f>
        <v>189.18285</v>
      </c>
      <c r="Q180" s="161"/>
      <c r="R180" s="162">
        <f>SUM(R181:R189)</f>
        <v>109.10674199999998</v>
      </c>
      <c r="S180" s="161"/>
      <c r="T180" s="163">
        <f>SUM(T181:T189)</f>
        <v>0</v>
      </c>
      <c r="AR180" s="164" t="s">
        <v>22</v>
      </c>
      <c r="AT180" s="165" t="s">
        <v>71</v>
      </c>
      <c r="AU180" s="165" t="s">
        <v>81</v>
      </c>
      <c r="AY180" s="164" t="s">
        <v>133</v>
      </c>
      <c r="BK180" s="166">
        <f>SUM(BK181:BK189)</f>
        <v>181518.23</v>
      </c>
    </row>
    <row r="181" spans="2:65" s="1" customFormat="1" ht="31.5" customHeight="1">
      <c r="B181" s="36"/>
      <c r="C181" s="170" t="s">
        <v>314</v>
      </c>
      <c r="D181" s="170" t="s">
        <v>135</v>
      </c>
      <c r="E181" s="171" t="s">
        <v>577</v>
      </c>
      <c r="F181" s="172" t="s">
        <v>578</v>
      </c>
      <c r="G181" s="173" t="s">
        <v>168</v>
      </c>
      <c r="H181" s="174">
        <v>114.9</v>
      </c>
      <c r="I181" s="175">
        <v>203</v>
      </c>
      <c r="J181" s="175">
        <f>ROUND(I181*H181,2)</f>
        <v>23324.7</v>
      </c>
      <c r="K181" s="172" t="s">
        <v>139</v>
      </c>
      <c r="L181" s="56"/>
      <c r="M181" s="176" t="s">
        <v>20</v>
      </c>
      <c r="N181" s="177" t="s">
        <v>43</v>
      </c>
      <c r="O181" s="178">
        <v>0.28699999999999998</v>
      </c>
      <c r="P181" s="178">
        <f>O181*H181</f>
        <v>32.976300000000002</v>
      </c>
      <c r="Q181" s="178">
        <v>0.34762999999999999</v>
      </c>
      <c r="R181" s="178">
        <f>Q181*H181</f>
        <v>39.942686999999999</v>
      </c>
      <c r="S181" s="178">
        <v>0</v>
      </c>
      <c r="T181" s="179">
        <f>S181*H181</f>
        <v>0</v>
      </c>
      <c r="AR181" s="22" t="s">
        <v>140</v>
      </c>
      <c r="AT181" s="22" t="s">
        <v>135</v>
      </c>
      <c r="AU181" s="22" t="s">
        <v>154</v>
      </c>
      <c r="AY181" s="22" t="s">
        <v>133</v>
      </c>
      <c r="BE181" s="180">
        <f>IF(N181="základní",J181,0)</f>
        <v>23324.7</v>
      </c>
      <c r="BF181" s="180">
        <f>IF(N181="snížená",J181,0)</f>
        <v>0</v>
      </c>
      <c r="BG181" s="180">
        <f>IF(N181="zákl. přenesená",J181,0)</f>
        <v>0</v>
      </c>
      <c r="BH181" s="180">
        <f>IF(N181="sníž. přenesená",J181,0)</f>
        <v>0</v>
      </c>
      <c r="BI181" s="180">
        <f>IF(N181="nulová",J181,0)</f>
        <v>0</v>
      </c>
      <c r="BJ181" s="22" t="s">
        <v>22</v>
      </c>
      <c r="BK181" s="180">
        <f>ROUND(I181*H181,2)</f>
        <v>23324.7</v>
      </c>
      <c r="BL181" s="22" t="s">
        <v>140</v>
      </c>
      <c r="BM181" s="22" t="s">
        <v>579</v>
      </c>
    </row>
    <row r="182" spans="2:65" s="1" customFormat="1" ht="81">
      <c r="B182" s="36"/>
      <c r="C182" s="58"/>
      <c r="D182" s="196" t="s">
        <v>142</v>
      </c>
      <c r="E182" s="58"/>
      <c r="F182" s="208" t="s">
        <v>580</v>
      </c>
      <c r="G182" s="58"/>
      <c r="H182" s="58"/>
      <c r="I182" s="58"/>
      <c r="J182" s="58"/>
      <c r="K182" s="58"/>
      <c r="L182" s="56"/>
      <c r="M182" s="183"/>
      <c r="N182" s="37"/>
      <c r="O182" s="37"/>
      <c r="P182" s="37"/>
      <c r="Q182" s="37"/>
      <c r="R182" s="37"/>
      <c r="S182" s="37"/>
      <c r="T182" s="73"/>
      <c r="AT182" s="22" t="s">
        <v>142</v>
      </c>
      <c r="AU182" s="22" t="s">
        <v>154</v>
      </c>
    </row>
    <row r="183" spans="2:65" s="1" customFormat="1" ht="22.5" customHeight="1">
      <c r="B183" s="36"/>
      <c r="C183" s="170" t="s">
        <v>318</v>
      </c>
      <c r="D183" s="170" t="s">
        <v>135</v>
      </c>
      <c r="E183" s="171" t="s">
        <v>581</v>
      </c>
      <c r="F183" s="172" t="s">
        <v>582</v>
      </c>
      <c r="G183" s="173" t="s">
        <v>138</v>
      </c>
      <c r="H183" s="174">
        <v>17.234999999999999</v>
      </c>
      <c r="I183" s="175">
        <v>2500</v>
      </c>
      <c r="J183" s="175">
        <f>ROUND(I183*H183,2)</f>
        <v>43087.5</v>
      </c>
      <c r="K183" s="172" t="s">
        <v>20</v>
      </c>
      <c r="L183" s="56"/>
      <c r="M183" s="176" t="s">
        <v>20</v>
      </c>
      <c r="N183" s="177" t="s">
        <v>43</v>
      </c>
      <c r="O183" s="178">
        <v>1.21</v>
      </c>
      <c r="P183" s="178">
        <f>O183*H183</f>
        <v>20.85435</v>
      </c>
      <c r="Q183" s="178">
        <v>2.234</v>
      </c>
      <c r="R183" s="178">
        <f>Q183*H183</f>
        <v>38.502989999999997</v>
      </c>
      <c r="S183" s="178">
        <v>0</v>
      </c>
      <c r="T183" s="179">
        <f>S183*H183</f>
        <v>0</v>
      </c>
      <c r="AR183" s="22" t="s">
        <v>140</v>
      </c>
      <c r="AT183" s="22" t="s">
        <v>135</v>
      </c>
      <c r="AU183" s="22" t="s">
        <v>154</v>
      </c>
      <c r="AY183" s="22" t="s">
        <v>133</v>
      </c>
      <c r="BE183" s="180">
        <f>IF(N183="základní",J183,0)</f>
        <v>43087.5</v>
      </c>
      <c r="BF183" s="180">
        <f>IF(N183="snížená",J183,0)</f>
        <v>0</v>
      </c>
      <c r="BG183" s="180">
        <f>IF(N183="zákl. přenesená",J183,0)</f>
        <v>0</v>
      </c>
      <c r="BH183" s="180">
        <f>IF(N183="sníž. přenesená",J183,0)</f>
        <v>0</v>
      </c>
      <c r="BI183" s="180">
        <f>IF(N183="nulová",J183,0)</f>
        <v>0</v>
      </c>
      <c r="BJ183" s="22" t="s">
        <v>22</v>
      </c>
      <c r="BK183" s="180">
        <f>ROUND(I183*H183,2)</f>
        <v>43087.5</v>
      </c>
      <c r="BL183" s="22" t="s">
        <v>140</v>
      </c>
      <c r="BM183" s="22" t="s">
        <v>583</v>
      </c>
    </row>
    <row r="184" spans="2:65" s="11" customFormat="1">
      <c r="B184" s="184"/>
      <c r="C184" s="185"/>
      <c r="D184" s="196" t="s">
        <v>144</v>
      </c>
      <c r="E184" s="205" t="s">
        <v>20</v>
      </c>
      <c r="F184" s="206" t="s">
        <v>584</v>
      </c>
      <c r="G184" s="185"/>
      <c r="H184" s="207">
        <v>17.234999999999999</v>
      </c>
      <c r="I184" s="185"/>
      <c r="J184" s="185"/>
      <c r="K184" s="185"/>
      <c r="L184" s="189"/>
      <c r="M184" s="190"/>
      <c r="N184" s="191"/>
      <c r="O184" s="191"/>
      <c r="P184" s="191"/>
      <c r="Q184" s="191"/>
      <c r="R184" s="191"/>
      <c r="S184" s="191"/>
      <c r="T184" s="192"/>
      <c r="AT184" s="193" t="s">
        <v>144</v>
      </c>
      <c r="AU184" s="193" t="s">
        <v>154</v>
      </c>
      <c r="AV184" s="11" t="s">
        <v>81</v>
      </c>
      <c r="AW184" s="11" t="s">
        <v>146</v>
      </c>
      <c r="AX184" s="11" t="s">
        <v>22</v>
      </c>
      <c r="AY184" s="193" t="s">
        <v>133</v>
      </c>
    </row>
    <row r="185" spans="2:65" s="1" customFormat="1" ht="31.5" customHeight="1">
      <c r="B185" s="36"/>
      <c r="C185" s="170" t="s">
        <v>323</v>
      </c>
      <c r="D185" s="170" t="s">
        <v>135</v>
      </c>
      <c r="E185" s="171" t="s">
        <v>585</v>
      </c>
      <c r="F185" s="172" t="s">
        <v>586</v>
      </c>
      <c r="G185" s="173" t="s">
        <v>168</v>
      </c>
      <c r="H185" s="174">
        <v>229.8</v>
      </c>
      <c r="I185" s="175">
        <v>405</v>
      </c>
      <c r="J185" s="175">
        <f>ROUND(I185*H185,2)</f>
        <v>93069</v>
      </c>
      <c r="K185" s="172" t="s">
        <v>139</v>
      </c>
      <c r="L185" s="56"/>
      <c r="M185" s="176" t="s">
        <v>20</v>
      </c>
      <c r="N185" s="177" t="s">
        <v>43</v>
      </c>
      <c r="O185" s="178">
        <v>0.58699999999999997</v>
      </c>
      <c r="P185" s="178">
        <f>O185*H185</f>
        <v>134.89259999999999</v>
      </c>
      <c r="Q185" s="178">
        <v>0.12966</v>
      </c>
      <c r="R185" s="178">
        <f>Q185*H185</f>
        <v>29.795868000000002</v>
      </c>
      <c r="S185" s="178">
        <v>0</v>
      </c>
      <c r="T185" s="179">
        <f>S185*H185</f>
        <v>0</v>
      </c>
      <c r="AR185" s="22" t="s">
        <v>140</v>
      </c>
      <c r="AT185" s="22" t="s">
        <v>135</v>
      </c>
      <c r="AU185" s="22" t="s">
        <v>154</v>
      </c>
      <c r="AY185" s="22" t="s">
        <v>133</v>
      </c>
      <c r="BE185" s="180">
        <f>IF(N185="základní",J185,0)</f>
        <v>93069</v>
      </c>
      <c r="BF185" s="180">
        <f>IF(N185="snížená",J185,0)</f>
        <v>0</v>
      </c>
      <c r="BG185" s="180">
        <f>IF(N185="zákl. přenesená",J185,0)</f>
        <v>0</v>
      </c>
      <c r="BH185" s="180">
        <f>IF(N185="sníž. přenesená",J185,0)</f>
        <v>0</v>
      </c>
      <c r="BI185" s="180">
        <f>IF(N185="nulová",J185,0)</f>
        <v>0</v>
      </c>
      <c r="BJ185" s="22" t="s">
        <v>22</v>
      </c>
      <c r="BK185" s="180">
        <f>ROUND(I185*H185,2)</f>
        <v>93069</v>
      </c>
      <c r="BL185" s="22" t="s">
        <v>140</v>
      </c>
      <c r="BM185" s="22" t="s">
        <v>587</v>
      </c>
    </row>
    <row r="186" spans="2:65" s="1" customFormat="1" ht="121.5">
      <c r="B186" s="36"/>
      <c r="C186" s="58"/>
      <c r="D186" s="181" t="s">
        <v>142</v>
      </c>
      <c r="E186" s="58"/>
      <c r="F186" s="182" t="s">
        <v>588</v>
      </c>
      <c r="G186" s="58"/>
      <c r="H186" s="58"/>
      <c r="I186" s="58"/>
      <c r="J186" s="58"/>
      <c r="K186" s="58"/>
      <c r="L186" s="56"/>
      <c r="M186" s="183"/>
      <c r="N186" s="37"/>
      <c r="O186" s="37"/>
      <c r="P186" s="37"/>
      <c r="Q186" s="37"/>
      <c r="R186" s="37"/>
      <c r="S186" s="37"/>
      <c r="T186" s="73"/>
      <c r="AT186" s="22" t="s">
        <v>142</v>
      </c>
      <c r="AU186" s="22" t="s">
        <v>154</v>
      </c>
    </row>
    <row r="187" spans="2:65" s="11" customFormat="1">
      <c r="B187" s="184"/>
      <c r="C187" s="185"/>
      <c r="D187" s="196" t="s">
        <v>144</v>
      </c>
      <c r="E187" s="205" t="s">
        <v>20</v>
      </c>
      <c r="F187" s="206" t="s">
        <v>589</v>
      </c>
      <c r="G187" s="185"/>
      <c r="H187" s="207">
        <v>229.8</v>
      </c>
      <c r="I187" s="185"/>
      <c r="J187" s="185"/>
      <c r="K187" s="185"/>
      <c r="L187" s="189"/>
      <c r="M187" s="190"/>
      <c r="N187" s="191"/>
      <c r="O187" s="191"/>
      <c r="P187" s="191"/>
      <c r="Q187" s="191"/>
      <c r="R187" s="191"/>
      <c r="S187" s="191"/>
      <c r="T187" s="192"/>
      <c r="AT187" s="193" t="s">
        <v>144</v>
      </c>
      <c r="AU187" s="193" t="s">
        <v>154</v>
      </c>
      <c r="AV187" s="11" t="s">
        <v>81</v>
      </c>
      <c r="AW187" s="11" t="s">
        <v>146</v>
      </c>
      <c r="AX187" s="11" t="s">
        <v>22</v>
      </c>
      <c r="AY187" s="193" t="s">
        <v>133</v>
      </c>
    </row>
    <row r="188" spans="2:65" s="1" customFormat="1" ht="22.5" customHeight="1">
      <c r="B188" s="36"/>
      <c r="C188" s="170" t="s">
        <v>327</v>
      </c>
      <c r="D188" s="170" t="s">
        <v>135</v>
      </c>
      <c r="E188" s="171" t="s">
        <v>590</v>
      </c>
      <c r="F188" s="172" t="s">
        <v>591</v>
      </c>
      <c r="G188" s="173" t="s">
        <v>168</v>
      </c>
      <c r="H188" s="174">
        <v>114.9</v>
      </c>
      <c r="I188" s="175">
        <v>34.700000000000003</v>
      </c>
      <c r="J188" s="175">
        <f>ROUND(I188*H188,2)</f>
        <v>3987.03</v>
      </c>
      <c r="K188" s="172" t="s">
        <v>139</v>
      </c>
      <c r="L188" s="56"/>
      <c r="M188" s="176" t="s">
        <v>20</v>
      </c>
      <c r="N188" s="177" t="s">
        <v>43</v>
      </c>
      <c r="O188" s="178">
        <v>4.0000000000000001E-3</v>
      </c>
      <c r="P188" s="178">
        <f>O188*H188</f>
        <v>0.45960000000000001</v>
      </c>
      <c r="Q188" s="178">
        <v>7.5300000000000002E-3</v>
      </c>
      <c r="R188" s="178">
        <f>Q188*H188</f>
        <v>0.8651970000000001</v>
      </c>
      <c r="S188" s="178">
        <v>0</v>
      </c>
      <c r="T188" s="179">
        <f>S188*H188</f>
        <v>0</v>
      </c>
      <c r="AR188" s="22" t="s">
        <v>140</v>
      </c>
      <c r="AT188" s="22" t="s">
        <v>135</v>
      </c>
      <c r="AU188" s="22" t="s">
        <v>154</v>
      </c>
      <c r="AY188" s="22" t="s">
        <v>133</v>
      </c>
      <c r="BE188" s="180">
        <f>IF(N188="základní",J188,0)</f>
        <v>3987.03</v>
      </c>
      <c r="BF188" s="180">
        <f>IF(N188="snížená",J188,0)</f>
        <v>0</v>
      </c>
      <c r="BG188" s="180">
        <f>IF(N188="zákl. přenesená",J188,0)</f>
        <v>0</v>
      </c>
      <c r="BH188" s="180">
        <f>IF(N188="sníž. přenesená",J188,0)</f>
        <v>0</v>
      </c>
      <c r="BI188" s="180">
        <f>IF(N188="nulová",J188,0)</f>
        <v>0</v>
      </c>
      <c r="BJ188" s="22" t="s">
        <v>22</v>
      </c>
      <c r="BK188" s="180">
        <f>ROUND(I188*H188,2)</f>
        <v>3987.03</v>
      </c>
      <c r="BL188" s="22" t="s">
        <v>140</v>
      </c>
      <c r="BM188" s="22" t="s">
        <v>592</v>
      </c>
    </row>
    <row r="189" spans="2:65" s="1" customFormat="1" ht="22.5" customHeight="1">
      <c r="B189" s="36"/>
      <c r="C189" s="170" t="s">
        <v>331</v>
      </c>
      <c r="D189" s="170" t="s">
        <v>135</v>
      </c>
      <c r="E189" s="171" t="s">
        <v>593</v>
      </c>
      <c r="F189" s="172" t="s">
        <v>594</v>
      </c>
      <c r="G189" s="173" t="s">
        <v>162</v>
      </c>
      <c r="H189" s="174">
        <v>190</v>
      </c>
      <c r="I189" s="175">
        <v>95</v>
      </c>
      <c r="J189" s="175">
        <f>ROUND(I189*H189,2)</f>
        <v>18050</v>
      </c>
      <c r="K189" s="172" t="s">
        <v>20</v>
      </c>
      <c r="L189" s="56"/>
      <c r="M189" s="176" t="s">
        <v>20</v>
      </c>
      <c r="N189" s="177" t="s">
        <v>43</v>
      </c>
      <c r="O189" s="178">
        <v>0</v>
      </c>
      <c r="P189" s="178">
        <f>O189*H189</f>
        <v>0</v>
      </c>
      <c r="Q189" s="178">
        <v>0</v>
      </c>
      <c r="R189" s="178">
        <f>Q189*H189</f>
        <v>0</v>
      </c>
      <c r="S189" s="178">
        <v>0</v>
      </c>
      <c r="T189" s="179">
        <f>S189*H189</f>
        <v>0</v>
      </c>
      <c r="AR189" s="22" t="s">
        <v>140</v>
      </c>
      <c r="AT189" s="22" t="s">
        <v>135</v>
      </c>
      <c r="AU189" s="22" t="s">
        <v>154</v>
      </c>
      <c r="AY189" s="22" t="s">
        <v>133</v>
      </c>
      <c r="BE189" s="180">
        <f>IF(N189="základní",J189,0)</f>
        <v>18050</v>
      </c>
      <c r="BF189" s="180">
        <f>IF(N189="snížená",J189,0)</f>
        <v>0</v>
      </c>
      <c r="BG189" s="180">
        <f>IF(N189="zákl. přenesená",J189,0)</f>
        <v>0</v>
      </c>
      <c r="BH189" s="180">
        <f>IF(N189="sníž. přenesená",J189,0)</f>
        <v>0</v>
      </c>
      <c r="BI189" s="180">
        <f>IF(N189="nulová",J189,0)</f>
        <v>0</v>
      </c>
      <c r="BJ189" s="22" t="s">
        <v>22</v>
      </c>
      <c r="BK189" s="180">
        <f>ROUND(I189*H189,2)</f>
        <v>18050</v>
      </c>
      <c r="BL189" s="22" t="s">
        <v>140</v>
      </c>
      <c r="BM189" s="22" t="s">
        <v>595</v>
      </c>
    </row>
    <row r="190" spans="2:65" s="10" customFormat="1" ht="22.35" customHeight="1">
      <c r="B190" s="154"/>
      <c r="C190" s="155"/>
      <c r="D190" s="167" t="s">
        <v>71</v>
      </c>
      <c r="E190" s="168" t="s">
        <v>596</v>
      </c>
      <c r="F190" s="168" t="s">
        <v>597</v>
      </c>
      <c r="G190" s="155"/>
      <c r="H190" s="155"/>
      <c r="I190" s="155"/>
      <c r="J190" s="169">
        <f>BK190</f>
        <v>662977.4</v>
      </c>
      <c r="K190" s="155"/>
      <c r="L190" s="159"/>
      <c r="M190" s="160"/>
      <c r="N190" s="161"/>
      <c r="O190" s="161"/>
      <c r="P190" s="162">
        <f>SUM(P191:P255)</f>
        <v>338.55600000000004</v>
      </c>
      <c r="Q190" s="161"/>
      <c r="R190" s="162">
        <f>SUM(R191:R255)</f>
        <v>3.8463149999999993</v>
      </c>
      <c r="S190" s="161"/>
      <c r="T190" s="163">
        <f>SUM(T191:T255)</f>
        <v>0</v>
      </c>
      <c r="AR190" s="164" t="s">
        <v>22</v>
      </c>
      <c r="AT190" s="165" t="s">
        <v>71</v>
      </c>
      <c r="AU190" s="165" t="s">
        <v>81</v>
      </c>
      <c r="AY190" s="164" t="s">
        <v>133</v>
      </c>
      <c r="BK190" s="166">
        <f>SUM(BK191:BK255)</f>
        <v>662977.4</v>
      </c>
    </row>
    <row r="191" spans="2:65" s="1" customFormat="1" ht="22.5" customHeight="1">
      <c r="B191" s="36"/>
      <c r="C191" s="170" t="s">
        <v>335</v>
      </c>
      <c r="D191" s="170" t="s">
        <v>135</v>
      </c>
      <c r="E191" s="171" t="s">
        <v>598</v>
      </c>
      <c r="F191" s="172" t="s">
        <v>599</v>
      </c>
      <c r="G191" s="173" t="s">
        <v>162</v>
      </c>
      <c r="H191" s="174">
        <v>20</v>
      </c>
      <c r="I191" s="175">
        <v>246</v>
      </c>
      <c r="J191" s="175">
        <f>ROUND(I191*H191,2)</f>
        <v>4920</v>
      </c>
      <c r="K191" s="172" t="s">
        <v>20</v>
      </c>
      <c r="L191" s="56"/>
      <c r="M191" s="176" t="s">
        <v>20</v>
      </c>
      <c r="N191" s="177" t="s">
        <v>43</v>
      </c>
      <c r="O191" s="178">
        <v>0</v>
      </c>
      <c r="P191" s="178">
        <f>O191*H191</f>
        <v>0</v>
      </c>
      <c r="Q191" s="178">
        <v>2.0500000000000002E-3</v>
      </c>
      <c r="R191" s="178">
        <f>Q191*H191</f>
        <v>4.1000000000000002E-2</v>
      </c>
      <c r="S191" s="178">
        <v>0</v>
      </c>
      <c r="T191" s="179">
        <f>S191*H191</f>
        <v>0</v>
      </c>
      <c r="AR191" s="22" t="s">
        <v>140</v>
      </c>
      <c r="AT191" s="22" t="s">
        <v>135</v>
      </c>
      <c r="AU191" s="22" t="s">
        <v>154</v>
      </c>
      <c r="AY191" s="22" t="s">
        <v>133</v>
      </c>
      <c r="BE191" s="180">
        <f>IF(N191="základní",J191,0)</f>
        <v>4920</v>
      </c>
      <c r="BF191" s="180">
        <f>IF(N191="snížená",J191,0)</f>
        <v>0</v>
      </c>
      <c r="BG191" s="180">
        <f>IF(N191="zákl. přenesená",J191,0)</f>
        <v>0</v>
      </c>
      <c r="BH191" s="180">
        <f>IF(N191="sníž. přenesená",J191,0)</f>
        <v>0</v>
      </c>
      <c r="BI191" s="180">
        <f>IF(N191="nulová",J191,0)</f>
        <v>0</v>
      </c>
      <c r="BJ191" s="22" t="s">
        <v>22</v>
      </c>
      <c r="BK191" s="180">
        <f>ROUND(I191*H191,2)</f>
        <v>4920</v>
      </c>
      <c r="BL191" s="22" t="s">
        <v>140</v>
      </c>
      <c r="BM191" s="22" t="s">
        <v>600</v>
      </c>
    </row>
    <row r="192" spans="2:65" s="1" customFormat="1" ht="22.5" customHeight="1">
      <c r="B192" s="36"/>
      <c r="C192" s="209" t="s">
        <v>339</v>
      </c>
      <c r="D192" s="209" t="s">
        <v>232</v>
      </c>
      <c r="E192" s="210" t="s">
        <v>601</v>
      </c>
      <c r="F192" s="211" t="s">
        <v>288</v>
      </c>
      <c r="G192" s="212" t="s">
        <v>162</v>
      </c>
      <c r="H192" s="213">
        <v>20</v>
      </c>
      <c r="I192" s="214">
        <v>1840</v>
      </c>
      <c r="J192" s="214">
        <f>ROUND(I192*H192,2)</f>
        <v>36800</v>
      </c>
      <c r="K192" s="211" t="s">
        <v>139</v>
      </c>
      <c r="L192" s="215"/>
      <c r="M192" s="216" t="s">
        <v>20</v>
      </c>
      <c r="N192" s="217" t="s">
        <v>43</v>
      </c>
      <c r="O192" s="178">
        <v>0</v>
      </c>
      <c r="P192" s="178">
        <f>O192*H192</f>
        <v>0</v>
      </c>
      <c r="Q192" s="178">
        <v>1.6330000000000001E-2</v>
      </c>
      <c r="R192" s="178">
        <f>Q192*H192</f>
        <v>0.3266</v>
      </c>
      <c r="S192" s="178">
        <v>0</v>
      </c>
      <c r="T192" s="179">
        <f>S192*H192</f>
        <v>0</v>
      </c>
      <c r="AR192" s="22" t="s">
        <v>182</v>
      </c>
      <c r="AT192" s="22" t="s">
        <v>232</v>
      </c>
      <c r="AU192" s="22" t="s">
        <v>154</v>
      </c>
      <c r="AY192" s="22" t="s">
        <v>133</v>
      </c>
      <c r="BE192" s="180">
        <f>IF(N192="základní",J192,0)</f>
        <v>36800</v>
      </c>
      <c r="BF192" s="180">
        <f>IF(N192="snížená",J192,0)</f>
        <v>0</v>
      </c>
      <c r="BG192" s="180">
        <f>IF(N192="zákl. přenesená",J192,0)</f>
        <v>0</v>
      </c>
      <c r="BH192" s="180">
        <f>IF(N192="sníž. přenesená",J192,0)</f>
        <v>0</v>
      </c>
      <c r="BI192" s="180">
        <f>IF(N192="nulová",J192,0)</f>
        <v>0</v>
      </c>
      <c r="BJ192" s="22" t="s">
        <v>22</v>
      </c>
      <c r="BK192" s="180">
        <f>ROUND(I192*H192,2)</f>
        <v>36800</v>
      </c>
      <c r="BL192" s="22" t="s">
        <v>140</v>
      </c>
      <c r="BM192" s="22" t="s">
        <v>602</v>
      </c>
    </row>
    <row r="193" spans="2:65" s="1" customFormat="1" ht="22.5" customHeight="1">
      <c r="B193" s="36"/>
      <c r="C193" s="209" t="s">
        <v>343</v>
      </c>
      <c r="D193" s="209" t="s">
        <v>232</v>
      </c>
      <c r="E193" s="210" t="s">
        <v>603</v>
      </c>
      <c r="F193" s="211" t="s">
        <v>292</v>
      </c>
      <c r="G193" s="212" t="s">
        <v>293</v>
      </c>
      <c r="H193" s="213">
        <v>2</v>
      </c>
      <c r="I193" s="214">
        <v>1300</v>
      </c>
      <c r="J193" s="214">
        <f>ROUND(I193*H193,2)</f>
        <v>2600</v>
      </c>
      <c r="K193" s="211" t="s">
        <v>20</v>
      </c>
      <c r="L193" s="215"/>
      <c r="M193" s="216" t="s">
        <v>20</v>
      </c>
      <c r="N193" s="217" t="s">
        <v>43</v>
      </c>
      <c r="O193" s="178">
        <v>0</v>
      </c>
      <c r="P193" s="178">
        <f>O193*H193</f>
        <v>0</v>
      </c>
      <c r="Q193" s="178">
        <v>1E-3</v>
      </c>
      <c r="R193" s="178">
        <f>Q193*H193</f>
        <v>2E-3</v>
      </c>
      <c r="S193" s="178">
        <v>0</v>
      </c>
      <c r="T193" s="179">
        <f>S193*H193</f>
        <v>0</v>
      </c>
      <c r="AR193" s="22" t="s">
        <v>182</v>
      </c>
      <c r="AT193" s="22" t="s">
        <v>232</v>
      </c>
      <c r="AU193" s="22" t="s">
        <v>154</v>
      </c>
      <c r="AY193" s="22" t="s">
        <v>133</v>
      </c>
      <c r="BE193" s="180">
        <f>IF(N193="základní",J193,0)</f>
        <v>2600</v>
      </c>
      <c r="BF193" s="180">
        <f>IF(N193="snížená",J193,0)</f>
        <v>0</v>
      </c>
      <c r="BG193" s="180">
        <f>IF(N193="zákl. přenesená",J193,0)</f>
        <v>0</v>
      </c>
      <c r="BH193" s="180">
        <f>IF(N193="sníž. přenesená",J193,0)</f>
        <v>0</v>
      </c>
      <c r="BI193" s="180">
        <f>IF(N193="nulová",J193,0)</f>
        <v>0</v>
      </c>
      <c r="BJ193" s="22" t="s">
        <v>22</v>
      </c>
      <c r="BK193" s="180">
        <f>ROUND(I193*H193,2)</f>
        <v>2600</v>
      </c>
      <c r="BL193" s="22" t="s">
        <v>140</v>
      </c>
      <c r="BM193" s="22" t="s">
        <v>604</v>
      </c>
    </row>
    <row r="194" spans="2:65" s="1" customFormat="1" ht="22.5" customHeight="1">
      <c r="B194" s="36"/>
      <c r="C194" s="209" t="s">
        <v>347</v>
      </c>
      <c r="D194" s="209" t="s">
        <v>232</v>
      </c>
      <c r="E194" s="210" t="s">
        <v>605</v>
      </c>
      <c r="F194" s="211" t="s">
        <v>297</v>
      </c>
      <c r="G194" s="212" t="s">
        <v>293</v>
      </c>
      <c r="H194" s="213">
        <v>17</v>
      </c>
      <c r="I194" s="214">
        <v>360</v>
      </c>
      <c r="J194" s="214">
        <f>ROUND(I194*H194,2)</f>
        <v>6120</v>
      </c>
      <c r="K194" s="211" t="s">
        <v>20</v>
      </c>
      <c r="L194" s="215"/>
      <c r="M194" s="216" t="s">
        <v>20</v>
      </c>
      <c r="N194" s="217" t="s">
        <v>43</v>
      </c>
      <c r="O194" s="178">
        <v>0</v>
      </c>
      <c r="P194" s="178">
        <f>O194*H194</f>
        <v>0</v>
      </c>
      <c r="Q194" s="178">
        <v>2.7E-4</v>
      </c>
      <c r="R194" s="178">
        <f>Q194*H194</f>
        <v>4.5900000000000003E-3</v>
      </c>
      <c r="S194" s="178">
        <v>0</v>
      </c>
      <c r="T194" s="179">
        <f>S194*H194</f>
        <v>0</v>
      </c>
      <c r="AR194" s="22" t="s">
        <v>182</v>
      </c>
      <c r="AT194" s="22" t="s">
        <v>232</v>
      </c>
      <c r="AU194" s="22" t="s">
        <v>154</v>
      </c>
      <c r="AY194" s="22" t="s">
        <v>133</v>
      </c>
      <c r="BE194" s="180">
        <f>IF(N194="základní",J194,0)</f>
        <v>6120</v>
      </c>
      <c r="BF194" s="180">
        <f>IF(N194="snížená",J194,0)</f>
        <v>0</v>
      </c>
      <c r="BG194" s="180">
        <f>IF(N194="zákl. přenesená",J194,0)</f>
        <v>0</v>
      </c>
      <c r="BH194" s="180">
        <f>IF(N194="sníž. přenesená",J194,0)</f>
        <v>0</v>
      </c>
      <c r="BI194" s="180">
        <f>IF(N194="nulová",J194,0)</f>
        <v>0</v>
      </c>
      <c r="BJ194" s="22" t="s">
        <v>22</v>
      </c>
      <c r="BK194" s="180">
        <f>ROUND(I194*H194,2)</f>
        <v>6120</v>
      </c>
      <c r="BL194" s="22" t="s">
        <v>140</v>
      </c>
      <c r="BM194" s="22" t="s">
        <v>606</v>
      </c>
    </row>
    <row r="195" spans="2:65" s="1" customFormat="1" ht="27">
      <c r="B195" s="36"/>
      <c r="C195" s="58"/>
      <c r="D195" s="196" t="s">
        <v>299</v>
      </c>
      <c r="E195" s="58"/>
      <c r="F195" s="208" t="s">
        <v>607</v>
      </c>
      <c r="G195" s="58"/>
      <c r="H195" s="58"/>
      <c r="I195" s="58"/>
      <c r="J195" s="58"/>
      <c r="K195" s="58"/>
      <c r="L195" s="56"/>
      <c r="M195" s="183"/>
      <c r="N195" s="37"/>
      <c r="O195" s="37"/>
      <c r="P195" s="37"/>
      <c r="Q195" s="37"/>
      <c r="R195" s="37"/>
      <c r="S195" s="37"/>
      <c r="T195" s="73"/>
      <c r="AT195" s="22" t="s">
        <v>299</v>
      </c>
      <c r="AU195" s="22" t="s">
        <v>154</v>
      </c>
    </row>
    <row r="196" spans="2:65" s="1" customFormat="1" ht="31.5" customHeight="1">
      <c r="B196" s="36"/>
      <c r="C196" s="170" t="s">
        <v>352</v>
      </c>
      <c r="D196" s="170" t="s">
        <v>135</v>
      </c>
      <c r="E196" s="171" t="s">
        <v>608</v>
      </c>
      <c r="F196" s="172" t="s">
        <v>303</v>
      </c>
      <c r="G196" s="173" t="s">
        <v>293</v>
      </c>
      <c r="H196" s="174">
        <v>2</v>
      </c>
      <c r="I196" s="175">
        <v>755</v>
      </c>
      <c r="J196" s="175">
        <f>ROUND(I196*H196,2)</f>
        <v>1510</v>
      </c>
      <c r="K196" s="172" t="s">
        <v>139</v>
      </c>
      <c r="L196" s="56"/>
      <c r="M196" s="176" t="s">
        <v>20</v>
      </c>
      <c r="N196" s="177" t="s">
        <v>43</v>
      </c>
      <c r="O196" s="178">
        <v>1.3180000000000001</v>
      </c>
      <c r="P196" s="178">
        <f>O196*H196</f>
        <v>2.6360000000000001</v>
      </c>
      <c r="Q196" s="178">
        <v>1.65E-3</v>
      </c>
      <c r="R196" s="178">
        <f>Q196*H196</f>
        <v>3.3E-3</v>
      </c>
      <c r="S196" s="178">
        <v>0</v>
      </c>
      <c r="T196" s="179">
        <f>S196*H196</f>
        <v>0</v>
      </c>
      <c r="AR196" s="22" t="s">
        <v>140</v>
      </c>
      <c r="AT196" s="22" t="s">
        <v>135</v>
      </c>
      <c r="AU196" s="22" t="s">
        <v>154</v>
      </c>
      <c r="AY196" s="22" t="s">
        <v>133</v>
      </c>
      <c r="BE196" s="180">
        <f>IF(N196="základní",J196,0)</f>
        <v>1510</v>
      </c>
      <c r="BF196" s="180">
        <f>IF(N196="snížená",J196,0)</f>
        <v>0</v>
      </c>
      <c r="BG196" s="180">
        <f>IF(N196="zákl. přenesená",J196,0)</f>
        <v>0</v>
      </c>
      <c r="BH196" s="180">
        <f>IF(N196="sníž. přenesená",J196,0)</f>
        <v>0</v>
      </c>
      <c r="BI196" s="180">
        <f>IF(N196="nulová",J196,0)</f>
        <v>0</v>
      </c>
      <c r="BJ196" s="22" t="s">
        <v>22</v>
      </c>
      <c r="BK196" s="180">
        <f>ROUND(I196*H196,2)</f>
        <v>1510</v>
      </c>
      <c r="BL196" s="22" t="s">
        <v>140</v>
      </c>
      <c r="BM196" s="22" t="s">
        <v>609</v>
      </c>
    </row>
    <row r="197" spans="2:65" s="1" customFormat="1" ht="22.5" customHeight="1">
      <c r="B197" s="36"/>
      <c r="C197" s="209" t="s">
        <v>356</v>
      </c>
      <c r="D197" s="209" t="s">
        <v>232</v>
      </c>
      <c r="E197" s="210" t="s">
        <v>610</v>
      </c>
      <c r="F197" s="211" t="s">
        <v>611</v>
      </c>
      <c r="G197" s="212" t="s">
        <v>293</v>
      </c>
      <c r="H197" s="213">
        <v>2</v>
      </c>
      <c r="I197" s="214">
        <v>3100</v>
      </c>
      <c r="J197" s="214">
        <f>ROUND(I197*H197,2)</f>
        <v>6200</v>
      </c>
      <c r="K197" s="211" t="s">
        <v>20</v>
      </c>
      <c r="L197" s="215"/>
      <c r="M197" s="216" t="s">
        <v>20</v>
      </c>
      <c r="N197" s="217" t="s">
        <v>43</v>
      </c>
      <c r="O197" s="178">
        <v>0</v>
      </c>
      <c r="P197" s="178">
        <f>O197*H197</f>
        <v>0</v>
      </c>
      <c r="Q197" s="178">
        <v>1.8800000000000001E-2</v>
      </c>
      <c r="R197" s="178">
        <f>Q197*H197</f>
        <v>3.7600000000000001E-2</v>
      </c>
      <c r="S197" s="178">
        <v>0</v>
      </c>
      <c r="T197" s="179">
        <f>S197*H197</f>
        <v>0</v>
      </c>
      <c r="AR197" s="22" t="s">
        <v>182</v>
      </c>
      <c r="AT197" s="22" t="s">
        <v>232</v>
      </c>
      <c r="AU197" s="22" t="s">
        <v>154</v>
      </c>
      <c r="AY197" s="22" t="s">
        <v>133</v>
      </c>
      <c r="BE197" s="180">
        <f>IF(N197="základní",J197,0)</f>
        <v>6200</v>
      </c>
      <c r="BF197" s="180">
        <f>IF(N197="snížená",J197,0)</f>
        <v>0</v>
      </c>
      <c r="BG197" s="180">
        <f>IF(N197="zákl. přenesená",J197,0)</f>
        <v>0</v>
      </c>
      <c r="BH197" s="180">
        <f>IF(N197="sníž. přenesená",J197,0)</f>
        <v>0</v>
      </c>
      <c r="BI197" s="180">
        <f>IF(N197="nulová",J197,0)</f>
        <v>0</v>
      </c>
      <c r="BJ197" s="22" t="s">
        <v>22</v>
      </c>
      <c r="BK197" s="180">
        <f>ROUND(I197*H197,2)</f>
        <v>6200</v>
      </c>
      <c r="BL197" s="22" t="s">
        <v>140</v>
      </c>
      <c r="BM197" s="22" t="s">
        <v>612</v>
      </c>
    </row>
    <row r="198" spans="2:65" s="1" customFormat="1" ht="31.5" customHeight="1">
      <c r="B198" s="36"/>
      <c r="C198" s="170" t="s">
        <v>360</v>
      </c>
      <c r="D198" s="170" t="s">
        <v>135</v>
      </c>
      <c r="E198" s="171" t="s">
        <v>613</v>
      </c>
      <c r="F198" s="172" t="s">
        <v>614</v>
      </c>
      <c r="G198" s="173" t="s">
        <v>293</v>
      </c>
      <c r="H198" s="174">
        <v>2</v>
      </c>
      <c r="I198" s="175">
        <v>645</v>
      </c>
      <c r="J198" s="175">
        <f>ROUND(I198*H198,2)</f>
        <v>1290</v>
      </c>
      <c r="K198" s="172" t="s">
        <v>139</v>
      </c>
      <c r="L198" s="56"/>
      <c r="M198" s="176" t="s">
        <v>20</v>
      </c>
      <c r="N198" s="177" t="s">
        <v>43</v>
      </c>
      <c r="O198" s="178">
        <v>0.85599999999999998</v>
      </c>
      <c r="P198" s="178">
        <f>O198*H198</f>
        <v>1.712</v>
      </c>
      <c r="Q198" s="178">
        <v>1.65E-3</v>
      </c>
      <c r="R198" s="178">
        <f>Q198*H198</f>
        <v>3.3E-3</v>
      </c>
      <c r="S198" s="178">
        <v>0</v>
      </c>
      <c r="T198" s="179">
        <f>S198*H198</f>
        <v>0</v>
      </c>
      <c r="AR198" s="22" t="s">
        <v>140</v>
      </c>
      <c r="AT198" s="22" t="s">
        <v>135</v>
      </c>
      <c r="AU198" s="22" t="s">
        <v>154</v>
      </c>
      <c r="AY198" s="22" t="s">
        <v>133</v>
      </c>
      <c r="BE198" s="180">
        <f>IF(N198="základní",J198,0)</f>
        <v>1290</v>
      </c>
      <c r="BF198" s="180">
        <f>IF(N198="snížená",J198,0)</f>
        <v>0</v>
      </c>
      <c r="BG198" s="180">
        <f>IF(N198="zákl. přenesená",J198,0)</f>
        <v>0</v>
      </c>
      <c r="BH198" s="180">
        <f>IF(N198="sníž. přenesená",J198,0)</f>
        <v>0</v>
      </c>
      <c r="BI198" s="180">
        <f>IF(N198="nulová",J198,0)</f>
        <v>0</v>
      </c>
      <c r="BJ198" s="22" t="s">
        <v>22</v>
      </c>
      <c r="BK198" s="180">
        <f>ROUND(I198*H198,2)</f>
        <v>1290</v>
      </c>
      <c r="BL198" s="22" t="s">
        <v>140</v>
      </c>
      <c r="BM198" s="22" t="s">
        <v>615</v>
      </c>
    </row>
    <row r="199" spans="2:65" s="1" customFormat="1" ht="67.5">
      <c r="B199" s="36"/>
      <c r="C199" s="58"/>
      <c r="D199" s="196" t="s">
        <v>142</v>
      </c>
      <c r="E199" s="58"/>
      <c r="F199" s="208" t="s">
        <v>616</v>
      </c>
      <c r="G199" s="58"/>
      <c r="H199" s="58"/>
      <c r="I199" s="58"/>
      <c r="J199" s="58"/>
      <c r="K199" s="58"/>
      <c r="L199" s="56"/>
      <c r="M199" s="183"/>
      <c r="N199" s="37"/>
      <c r="O199" s="37"/>
      <c r="P199" s="37"/>
      <c r="Q199" s="37"/>
      <c r="R199" s="37"/>
      <c r="S199" s="37"/>
      <c r="T199" s="73"/>
      <c r="AT199" s="22" t="s">
        <v>142</v>
      </c>
      <c r="AU199" s="22" t="s">
        <v>154</v>
      </c>
    </row>
    <row r="200" spans="2:65" s="1" customFormat="1" ht="22.5" customHeight="1">
      <c r="B200" s="36"/>
      <c r="C200" s="209" t="s">
        <v>364</v>
      </c>
      <c r="D200" s="209" t="s">
        <v>232</v>
      </c>
      <c r="E200" s="210" t="s">
        <v>617</v>
      </c>
      <c r="F200" s="211" t="s">
        <v>618</v>
      </c>
      <c r="G200" s="212" t="s">
        <v>293</v>
      </c>
      <c r="H200" s="213">
        <v>2</v>
      </c>
      <c r="I200" s="214">
        <v>4509</v>
      </c>
      <c r="J200" s="214">
        <f>ROUND(I200*H200,2)</f>
        <v>9018</v>
      </c>
      <c r="K200" s="211" t="s">
        <v>20</v>
      </c>
      <c r="L200" s="215"/>
      <c r="M200" s="216" t="s">
        <v>20</v>
      </c>
      <c r="N200" s="217" t="s">
        <v>43</v>
      </c>
      <c r="O200" s="178">
        <v>0</v>
      </c>
      <c r="P200" s="178">
        <f>O200*H200</f>
        <v>0</v>
      </c>
      <c r="Q200" s="178">
        <v>1.0800000000000001E-2</v>
      </c>
      <c r="R200" s="178">
        <f>Q200*H200</f>
        <v>2.1600000000000001E-2</v>
      </c>
      <c r="S200" s="178">
        <v>0</v>
      </c>
      <c r="T200" s="179">
        <f>S200*H200</f>
        <v>0</v>
      </c>
      <c r="AR200" s="22" t="s">
        <v>182</v>
      </c>
      <c r="AT200" s="22" t="s">
        <v>232</v>
      </c>
      <c r="AU200" s="22" t="s">
        <v>154</v>
      </c>
      <c r="AY200" s="22" t="s">
        <v>133</v>
      </c>
      <c r="BE200" s="180">
        <f>IF(N200="základní",J200,0)</f>
        <v>9018</v>
      </c>
      <c r="BF200" s="180">
        <f>IF(N200="snížená",J200,0)</f>
        <v>0</v>
      </c>
      <c r="BG200" s="180">
        <f>IF(N200="zákl. přenesená",J200,0)</f>
        <v>0</v>
      </c>
      <c r="BH200" s="180">
        <f>IF(N200="sníž. přenesená",J200,0)</f>
        <v>0</v>
      </c>
      <c r="BI200" s="180">
        <f>IF(N200="nulová",J200,0)</f>
        <v>0</v>
      </c>
      <c r="BJ200" s="22" t="s">
        <v>22</v>
      </c>
      <c r="BK200" s="180">
        <f>ROUND(I200*H200,2)</f>
        <v>9018</v>
      </c>
      <c r="BL200" s="22" t="s">
        <v>140</v>
      </c>
      <c r="BM200" s="22" t="s">
        <v>619</v>
      </c>
    </row>
    <row r="201" spans="2:65" s="1" customFormat="1" ht="31.5" customHeight="1">
      <c r="B201" s="36"/>
      <c r="C201" s="170" t="s">
        <v>368</v>
      </c>
      <c r="D201" s="170" t="s">
        <v>135</v>
      </c>
      <c r="E201" s="171" t="s">
        <v>620</v>
      </c>
      <c r="F201" s="172" t="s">
        <v>621</v>
      </c>
      <c r="G201" s="173" t="s">
        <v>293</v>
      </c>
      <c r="H201" s="174">
        <v>1</v>
      </c>
      <c r="I201" s="175">
        <v>883</v>
      </c>
      <c r="J201" s="175">
        <f>ROUND(I201*H201,2)</f>
        <v>883</v>
      </c>
      <c r="K201" s="172" t="s">
        <v>139</v>
      </c>
      <c r="L201" s="56"/>
      <c r="M201" s="176" t="s">
        <v>20</v>
      </c>
      <c r="N201" s="177" t="s">
        <v>43</v>
      </c>
      <c r="O201" s="178">
        <v>1.24</v>
      </c>
      <c r="P201" s="178">
        <f>O201*H201</f>
        <v>1.24</v>
      </c>
      <c r="Q201" s="178">
        <v>1.74E-3</v>
      </c>
      <c r="R201" s="178">
        <f>Q201*H201</f>
        <v>1.74E-3</v>
      </c>
      <c r="S201" s="178">
        <v>0</v>
      </c>
      <c r="T201" s="179">
        <f>S201*H201</f>
        <v>0</v>
      </c>
      <c r="AR201" s="22" t="s">
        <v>140</v>
      </c>
      <c r="AT201" s="22" t="s">
        <v>135</v>
      </c>
      <c r="AU201" s="22" t="s">
        <v>154</v>
      </c>
      <c r="AY201" s="22" t="s">
        <v>133</v>
      </c>
      <c r="BE201" s="180">
        <f>IF(N201="základní",J201,0)</f>
        <v>883</v>
      </c>
      <c r="BF201" s="180">
        <f>IF(N201="snížená",J201,0)</f>
        <v>0</v>
      </c>
      <c r="BG201" s="180">
        <f>IF(N201="zákl. přenesená",J201,0)</f>
        <v>0</v>
      </c>
      <c r="BH201" s="180">
        <f>IF(N201="sníž. přenesená",J201,0)</f>
        <v>0</v>
      </c>
      <c r="BI201" s="180">
        <f>IF(N201="nulová",J201,0)</f>
        <v>0</v>
      </c>
      <c r="BJ201" s="22" t="s">
        <v>22</v>
      </c>
      <c r="BK201" s="180">
        <f>ROUND(I201*H201,2)</f>
        <v>883</v>
      </c>
      <c r="BL201" s="22" t="s">
        <v>140</v>
      </c>
      <c r="BM201" s="22" t="s">
        <v>622</v>
      </c>
    </row>
    <row r="202" spans="2:65" s="1" customFormat="1" ht="67.5">
      <c r="B202" s="36"/>
      <c r="C202" s="58"/>
      <c r="D202" s="196" t="s">
        <v>142</v>
      </c>
      <c r="E202" s="58"/>
      <c r="F202" s="208" t="s">
        <v>616</v>
      </c>
      <c r="G202" s="58"/>
      <c r="H202" s="58"/>
      <c r="I202" s="58"/>
      <c r="J202" s="58"/>
      <c r="K202" s="58"/>
      <c r="L202" s="56"/>
      <c r="M202" s="183"/>
      <c r="N202" s="37"/>
      <c r="O202" s="37"/>
      <c r="P202" s="37"/>
      <c r="Q202" s="37"/>
      <c r="R202" s="37"/>
      <c r="S202" s="37"/>
      <c r="T202" s="73"/>
      <c r="AT202" s="22" t="s">
        <v>142</v>
      </c>
      <c r="AU202" s="22" t="s">
        <v>154</v>
      </c>
    </row>
    <row r="203" spans="2:65" s="1" customFormat="1" ht="22.5" customHeight="1">
      <c r="B203" s="36"/>
      <c r="C203" s="209" t="s">
        <v>372</v>
      </c>
      <c r="D203" s="209" t="s">
        <v>232</v>
      </c>
      <c r="E203" s="210" t="s">
        <v>623</v>
      </c>
      <c r="F203" s="211" t="s">
        <v>624</v>
      </c>
      <c r="G203" s="212" t="s">
        <v>293</v>
      </c>
      <c r="H203" s="213">
        <v>1</v>
      </c>
      <c r="I203" s="214">
        <v>2150</v>
      </c>
      <c r="J203" s="214">
        <f>ROUND(I203*H203,2)</f>
        <v>2150</v>
      </c>
      <c r="K203" s="211" t="s">
        <v>20</v>
      </c>
      <c r="L203" s="215"/>
      <c r="M203" s="216" t="s">
        <v>20</v>
      </c>
      <c r="N203" s="217" t="s">
        <v>43</v>
      </c>
      <c r="O203" s="178">
        <v>0</v>
      </c>
      <c r="P203" s="178">
        <f>O203*H203</f>
        <v>0</v>
      </c>
      <c r="Q203" s="178">
        <v>1.9400000000000001E-2</v>
      </c>
      <c r="R203" s="178">
        <f>Q203*H203</f>
        <v>1.9400000000000001E-2</v>
      </c>
      <c r="S203" s="178">
        <v>0</v>
      </c>
      <c r="T203" s="179">
        <f>S203*H203</f>
        <v>0</v>
      </c>
      <c r="AR203" s="22" t="s">
        <v>182</v>
      </c>
      <c r="AT203" s="22" t="s">
        <v>232</v>
      </c>
      <c r="AU203" s="22" t="s">
        <v>154</v>
      </c>
      <c r="AY203" s="22" t="s">
        <v>133</v>
      </c>
      <c r="BE203" s="180">
        <f>IF(N203="základní",J203,0)</f>
        <v>2150</v>
      </c>
      <c r="BF203" s="180">
        <f>IF(N203="snížená",J203,0)</f>
        <v>0</v>
      </c>
      <c r="BG203" s="180">
        <f>IF(N203="zákl. přenesená",J203,0)</f>
        <v>0</v>
      </c>
      <c r="BH203" s="180">
        <f>IF(N203="sníž. přenesená",J203,0)</f>
        <v>0</v>
      </c>
      <c r="BI203" s="180">
        <f>IF(N203="nulová",J203,0)</f>
        <v>0</v>
      </c>
      <c r="BJ203" s="22" t="s">
        <v>22</v>
      </c>
      <c r="BK203" s="180">
        <f>ROUND(I203*H203,2)</f>
        <v>2150</v>
      </c>
      <c r="BL203" s="22" t="s">
        <v>140</v>
      </c>
      <c r="BM203" s="22" t="s">
        <v>625</v>
      </c>
    </row>
    <row r="204" spans="2:65" s="1" customFormat="1" ht="31.5" customHeight="1">
      <c r="B204" s="36"/>
      <c r="C204" s="170" t="s">
        <v>376</v>
      </c>
      <c r="D204" s="170" t="s">
        <v>135</v>
      </c>
      <c r="E204" s="171" t="s">
        <v>626</v>
      </c>
      <c r="F204" s="172" t="s">
        <v>311</v>
      </c>
      <c r="G204" s="173" t="s">
        <v>162</v>
      </c>
      <c r="H204" s="174">
        <v>510</v>
      </c>
      <c r="I204" s="175">
        <v>109</v>
      </c>
      <c r="J204" s="175">
        <f>ROUND(I204*H204,2)</f>
        <v>55590</v>
      </c>
      <c r="K204" s="172" t="s">
        <v>139</v>
      </c>
      <c r="L204" s="56"/>
      <c r="M204" s="176" t="s">
        <v>20</v>
      </c>
      <c r="N204" s="177" t="s">
        <v>43</v>
      </c>
      <c r="O204" s="178">
        <v>0.34100000000000003</v>
      </c>
      <c r="P204" s="178">
        <f>O204*H204</f>
        <v>173.91000000000003</v>
      </c>
      <c r="Q204" s="178">
        <v>0</v>
      </c>
      <c r="R204" s="178">
        <f>Q204*H204</f>
        <v>0</v>
      </c>
      <c r="S204" s="178">
        <v>0</v>
      </c>
      <c r="T204" s="179">
        <f>S204*H204</f>
        <v>0</v>
      </c>
      <c r="AR204" s="22" t="s">
        <v>140</v>
      </c>
      <c r="AT204" s="22" t="s">
        <v>135</v>
      </c>
      <c r="AU204" s="22" t="s">
        <v>154</v>
      </c>
      <c r="AY204" s="22" t="s">
        <v>133</v>
      </c>
      <c r="BE204" s="180">
        <f>IF(N204="základní",J204,0)</f>
        <v>55590</v>
      </c>
      <c r="BF204" s="180">
        <f>IF(N204="snížená",J204,0)</f>
        <v>0</v>
      </c>
      <c r="BG204" s="180">
        <f>IF(N204="zákl. přenesená",J204,0)</f>
        <v>0</v>
      </c>
      <c r="BH204" s="180">
        <f>IF(N204="sníž. přenesená",J204,0)</f>
        <v>0</v>
      </c>
      <c r="BI204" s="180">
        <f>IF(N204="nulová",J204,0)</f>
        <v>0</v>
      </c>
      <c r="BJ204" s="22" t="s">
        <v>22</v>
      </c>
      <c r="BK204" s="180">
        <f>ROUND(I204*H204,2)</f>
        <v>55590</v>
      </c>
      <c r="BL204" s="22" t="s">
        <v>140</v>
      </c>
      <c r="BM204" s="22" t="s">
        <v>627</v>
      </c>
    </row>
    <row r="205" spans="2:65" s="1" customFormat="1" ht="67.5">
      <c r="B205" s="36"/>
      <c r="C205" s="58"/>
      <c r="D205" s="196" t="s">
        <v>142</v>
      </c>
      <c r="E205" s="58"/>
      <c r="F205" s="208" t="s">
        <v>313</v>
      </c>
      <c r="G205" s="58"/>
      <c r="H205" s="58"/>
      <c r="I205" s="58"/>
      <c r="J205" s="58"/>
      <c r="K205" s="58"/>
      <c r="L205" s="56"/>
      <c r="M205" s="183"/>
      <c r="N205" s="37"/>
      <c r="O205" s="37"/>
      <c r="P205" s="37"/>
      <c r="Q205" s="37"/>
      <c r="R205" s="37"/>
      <c r="S205" s="37"/>
      <c r="T205" s="73"/>
      <c r="AT205" s="22" t="s">
        <v>142</v>
      </c>
      <c r="AU205" s="22" t="s">
        <v>154</v>
      </c>
    </row>
    <row r="206" spans="2:65" s="1" customFormat="1" ht="22.5" customHeight="1">
      <c r="B206" s="36"/>
      <c r="C206" s="209" t="s">
        <v>381</v>
      </c>
      <c r="D206" s="209" t="s">
        <v>232</v>
      </c>
      <c r="E206" s="210" t="s">
        <v>628</v>
      </c>
      <c r="F206" s="211" t="s">
        <v>316</v>
      </c>
      <c r="G206" s="212" t="s">
        <v>162</v>
      </c>
      <c r="H206" s="213">
        <v>517.65</v>
      </c>
      <c r="I206" s="214">
        <v>501</v>
      </c>
      <c r="J206" s="214">
        <f>ROUND(I206*H206,2)</f>
        <v>259342.65</v>
      </c>
      <c r="K206" s="211" t="s">
        <v>139</v>
      </c>
      <c r="L206" s="215"/>
      <c r="M206" s="216" t="s">
        <v>20</v>
      </c>
      <c r="N206" s="217" t="s">
        <v>43</v>
      </c>
      <c r="O206" s="178">
        <v>0</v>
      </c>
      <c r="P206" s="178">
        <f>O206*H206</f>
        <v>0</v>
      </c>
      <c r="Q206" s="178">
        <v>3.8E-3</v>
      </c>
      <c r="R206" s="178">
        <f>Q206*H206</f>
        <v>1.9670699999999999</v>
      </c>
      <c r="S206" s="178">
        <v>0</v>
      </c>
      <c r="T206" s="179">
        <f>S206*H206</f>
        <v>0</v>
      </c>
      <c r="AR206" s="22" t="s">
        <v>182</v>
      </c>
      <c r="AT206" s="22" t="s">
        <v>232</v>
      </c>
      <c r="AU206" s="22" t="s">
        <v>154</v>
      </c>
      <c r="AY206" s="22" t="s">
        <v>133</v>
      </c>
      <c r="BE206" s="180">
        <f>IF(N206="základní",J206,0)</f>
        <v>259342.65</v>
      </c>
      <c r="BF206" s="180">
        <f>IF(N206="snížená",J206,0)</f>
        <v>0</v>
      </c>
      <c r="BG206" s="180">
        <f>IF(N206="zákl. přenesená",J206,0)</f>
        <v>0</v>
      </c>
      <c r="BH206" s="180">
        <f>IF(N206="sníž. přenesená",J206,0)</f>
        <v>0</v>
      </c>
      <c r="BI206" s="180">
        <f>IF(N206="nulová",J206,0)</f>
        <v>0</v>
      </c>
      <c r="BJ206" s="22" t="s">
        <v>22</v>
      </c>
      <c r="BK206" s="180">
        <f>ROUND(I206*H206,2)</f>
        <v>259342.65</v>
      </c>
      <c r="BL206" s="22" t="s">
        <v>140</v>
      </c>
      <c r="BM206" s="22" t="s">
        <v>629</v>
      </c>
    </row>
    <row r="207" spans="2:65" s="11" customFormat="1">
      <c r="B207" s="184"/>
      <c r="C207" s="185"/>
      <c r="D207" s="196" t="s">
        <v>144</v>
      </c>
      <c r="E207" s="205" t="s">
        <v>20</v>
      </c>
      <c r="F207" s="206" t="s">
        <v>630</v>
      </c>
      <c r="G207" s="185"/>
      <c r="H207" s="207">
        <v>517.65</v>
      </c>
      <c r="I207" s="185"/>
      <c r="J207" s="185"/>
      <c r="K207" s="185"/>
      <c r="L207" s="189"/>
      <c r="M207" s="190"/>
      <c r="N207" s="191"/>
      <c r="O207" s="191"/>
      <c r="P207" s="191"/>
      <c r="Q207" s="191"/>
      <c r="R207" s="191"/>
      <c r="S207" s="191"/>
      <c r="T207" s="192"/>
      <c r="AT207" s="193" t="s">
        <v>144</v>
      </c>
      <c r="AU207" s="193" t="s">
        <v>154</v>
      </c>
      <c r="AV207" s="11" t="s">
        <v>81</v>
      </c>
      <c r="AW207" s="11" t="s">
        <v>146</v>
      </c>
      <c r="AX207" s="11" t="s">
        <v>22</v>
      </c>
      <c r="AY207" s="193" t="s">
        <v>133</v>
      </c>
    </row>
    <row r="208" spans="2:65" s="1" customFormat="1" ht="31.5" customHeight="1">
      <c r="B208" s="36"/>
      <c r="C208" s="170" t="s">
        <v>386</v>
      </c>
      <c r="D208" s="170" t="s">
        <v>135</v>
      </c>
      <c r="E208" s="171" t="s">
        <v>631</v>
      </c>
      <c r="F208" s="172" t="s">
        <v>320</v>
      </c>
      <c r="G208" s="173" t="s">
        <v>293</v>
      </c>
      <c r="H208" s="174">
        <v>14</v>
      </c>
      <c r="I208" s="175">
        <v>234</v>
      </c>
      <c r="J208" s="175">
        <f>ROUND(I208*H208,2)</f>
        <v>3276</v>
      </c>
      <c r="K208" s="172" t="s">
        <v>139</v>
      </c>
      <c r="L208" s="56"/>
      <c r="M208" s="176" t="s">
        <v>20</v>
      </c>
      <c r="N208" s="177" t="s">
        <v>43</v>
      </c>
      <c r="O208" s="178">
        <v>0.67500000000000004</v>
      </c>
      <c r="P208" s="178">
        <f>O208*H208</f>
        <v>9.4500000000000011</v>
      </c>
      <c r="Q208" s="178">
        <v>0</v>
      </c>
      <c r="R208" s="178">
        <f>Q208*H208</f>
        <v>0</v>
      </c>
      <c r="S208" s="178">
        <v>0</v>
      </c>
      <c r="T208" s="179">
        <f>S208*H208</f>
        <v>0</v>
      </c>
      <c r="AR208" s="22" t="s">
        <v>140</v>
      </c>
      <c r="AT208" s="22" t="s">
        <v>135</v>
      </c>
      <c r="AU208" s="22" t="s">
        <v>154</v>
      </c>
      <c r="AY208" s="22" t="s">
        <v>133</v>
      </c>
      <c r="BE208" s="180">
        <f>IF(N208="základní",J208,0)</f>
        <v>3276</v>
      </c>
      <c r="BF208" s="180">
        <f>IF(N208="snížená",J208,0)</f>
        <v>0</v>
      </c>
      <c r="BG208" s="180">
        <f>IF(N208="zákl. přenesená",J208,0)</f>
        <v>0</v>
      </c>
      <c r="BH208" s="180">
        <f>IF(N208="sníž. přenesená",J208,0)</f>
        <v>0</v>
      </c>
      <c r="BI208" s="180">
        <f>IF(N208="nulová",J208,0)</f>
        <v>0</v>
      </c>
      <c r="BJ208" s="22" t="s">
        <v>22</v>
      </c>
      <c r="BK208" s="180">
        <f>ROUND(I208*H208,2)</f>
        <v>3276</v>
      </c>
      <c r="BL208" s="22" t="s">
        <v>140</v>
      </c>
      <c r="BM208" s="22" t="s">
        <v>632</v>
      </c>
    </row>
    <row r="209" spans="2:65" s="1" customFormat="1" ht="40.5">
      <c r="B209" s="36"/>
      <c r="C209" s="58"/>
      <c r="D209" s="196" t="s">
        <v>142</v>
      </c>
      <c r="E209" s="58"/>
      <c r="F209" s="208" t="s">
        <v>322</v>
      </c>
      <c r="G209" s="58"/>
      <c r="H209" s="58"/>
      <c r="I209" s="58"/>
      <c r="J209" s="58"/>
      <c r="K209" s="58"/>
      <c r="L209" s="56"/>
      <c r="M209" s="183"/>
      <c r="N209" s="37"/>
      <c r="O209" s="37"/>
      <c r="P209" s="37"/>
      <c r="Q209" s="37"/>
      <c r="R209" s="37"/>
      <c r="S209" s="37"/>
      <c r="T209" s="73"/>
      <c r="AT209" s="22" t="s">
        <v>142</v>
      </c>
      <c r="AU209" s="22" t="s">
        <v>154</v>
      </c>
    </row>
    <row r="210" spans="2:65" s="1" customFormat="1" ht="22.5" customHeight="1">
      <c r="B210" s="36"/>
      <c r="C210" s="209" t="s">
        <v>390</v>
      </c>
      <c r="D210" s="209" t="s">
        <v>232</v>
      </c>
      <c r="E210" s="210" t="s">
        <v>633</v>
      </c>
      <c r="F210" s="211" t="s">
        <v>634</v>
      </c>
      <c r="G210" s="212" t="s">
        <v>293</v>
      </c>
      <c r="H210" s="213">
        <v>8</v>
      </c>
      <c r="I210" s="214">
        <v>461</v>
      </c>
      <c r="J210" s="214">
        <f>ROUND(I210*H210,2)</f>
        <v>3688</v>
      </c>
      <c r="K210" s="211" t="s">
        <v>20</v>
      </c>
      <c r="L210" s="215"/>
      <c r="M210" s="216" t="s">
        <v>20</v>
      </c>
      <c r="N210" s="217" t="s">
        <v>43</v>
      </c>
      <c r="O210" s="178">
        <v>0</v>
      </c>
      <c r="P210" s="178">
        <f>O210*H210</f>
        <v>0</v>
      </c>
      <c r="Q210" s="178">
        <v>7.1000000000000002E-4</v>
      </c>
      <c r="R210" s="178">
        <f>Q210*H210</f>
        <v>5.6800000000000002E-3</v>
      </c>
      <c r="S210" s="178">
        <v>0</v>
      </c>
      <c r="T210" s="179">
        <f>S210*H210</f>
        <v>0</v>
      </c>
      <c r="AR210" s="22" t="s">
        <v>182</v>
      </c>
      <c r="AT210" s="22" t="s">
        <v>232</v>
      </c>
      <c r="AU210" s="22" t="s">
        <v>154</v>
      </c>
      <c r="AY210" s="22" t="s">
        <v>133</v>
      </c>
      <c r="BE210" s="180">
        <f>IF(N210="základní",J210,0)</f>
        <v>3688</v>
      </c>
      <c r="BF210" s="180">
        <f>IF(N210="snížená",J210,0)</f>
        <v>0</v>
      </c>
      <c r="BG210" s="180">
        <f>IF(N210="zákl. přenesená",J210,0)</f>
        <v>0</v>
      </c>
      <c r="BH210" s="180">
        <f>IF(N210="sníž. přenesená",J210,0)</f>
        <v>0</v>
      </c>
      <c r="BI210" s="180">
        <f>IF(N210="nulová",J210,0)</f>
        <v>0</v>
      </c>
      <c r="BJ210" s="22" t="s">
        <v>22</v>
      </c>
      <c r="BK210" s="180">
        <f>ROUND(I210*H210,2)</f>
        <v>3688</v>
      </c>
      <c r="BL210" s="22" t="s">
        <v>140</v>
      </c>
      <c r="BM210" s="22" t="s">
        <v>635</v>
      </c>
    </row>
    <row r="211" spans="2:65" s="1" customFormat="1" ht="22.5" customHeight="1">
      <c r="B211" s="36"/>
      <c r="C211" s="209" t="s">
        <v>394</v>
      </c>
      <c r="D211" s="209" t="s">
        <v>232</v>
      </c>
      <c r="E211" s="210" t="s">
        <v>636</v>
      </c>
      <c r="F211" s="211" t="s">
        <v>637</v>
      </c>
      <c r="G211" s="212" t="s">
        <v>293</v>
      </c>
      <c r="H211" s="213">
        <v>6</v>
      </c>
      <c r="I211" s="214">
        <v>1549</v>
      </c>
      <c r="J211" s="214">
        <f>ROUND(I211*H211,2)</f>
        <v>9294</v>
      </c>
      <c r="K211" s="211" t="s">
        <v>20</v>
      </c>
      <c r="L211" s="215"/>
      <c r="M211" s="216" t="s">
        <v>20</v>
      </c>
      <c r="N211" s="217" t="s">
        <v>43</v>
      </c>
      <c r="O211" s="178">
        <v>0</v>
      </c>
      <c r="P211" s="178">
        <f>O211*H211</f>
        <v>0</v>
      </c>
      <c r="Q211" s="178">
        <v>9.6000000000000002E-4</v>
      </c>
      <c r="R211" s="178">
        <f>Q211*H211</f>
        <v>5.7600000000000004E-3</v>
      </c>
      <c r="S211" s="178">
        <v>0</v>
      </c>
      <c r="T211" s="179">
        <f>S211*H211</f>
        <v>0</v>
      </c>
      <c r="AR211" s="22" t="s">
        <v>182</v>
      </c>
      <c r="AT211" s="22" t="s">
        <v>232</v>
      </c>
      <c r="AU211" s="22" t="s">
        <v>154</v>
      </c>
      <c r="AY211" s="22" t="s">
        <v>133</v>
      </c>
      <c r="BE211" s="180">
        <f>IF(N211="základní",J211,0)</f>
        <v>9294</v>
      </c>
      <c r="BF211" s="180">
        <f>IF(N211="snížená",J211,0)</f>
        <v>0</v>
      </c>
      <c r="BG211" s="180">
        <f>IF(N211="zákl. přenesená",J211,0)</f>
        <v>0</v>
      </c>
      <c r="BH211" s="180">
        <f>IF(N211="sníž. přenesená",J211,0)</f>
        <v>0</v>
      </c>
      <c r="BI211" s="180">
        <f>IF(N211="nulová",J211,0)</f>
        <v>0</v>
      </c>
      <c r="BJ211" s="22" t="s">
        <v>22</v>
      </c>
      <c r="BK211" s="180">
        <f>ROUND(I211*H211,2)</f>
        <v>9294</v>
      </c>
      <c r="BL211" s="22" t="s">
        <v>140</v>
      </c>
      <c r="BM211" s="22" t="s">
        <v>638</v>
      </c>
    </row>
    <row r="212" spans="2:65" s="1" customFormat="1" ht="22.5" customHeight="1">
      <c r="B212" s="36"/>
      <c r="C212" s="209" t="s">
        <v>398</v>
      </c>
      <c r="D212" s="209" t="s">
        <v>232</v>
      </c>
      <c r="E212" s="210" t="s">
        <v>639</v>
      </c>
      <c r="F212" s="211" t="s">
        <v>333</v>
      </c>
      <c r="G212" s="212" t="s">
        <v>293</v>
      </c>
      <c r="H212" s="213">
        <v>1</v>
      </c>
      <c r="I212" s="214">
        <v>3241</v>
      </c>
      <c r="J212" s="214">
        <f>ROUND(I212*H212,2)</f>
        <v>3241</v>
      </c>
      <c r="K212" s="211" t="s">
        <v>20</v>
      </c>
      <c r="L212" s="215"/>
      <c r="M212" s="216" t="s">
        <v>20</v>
      </c>
      <c r="N212" s="217" t="s">
        <v>43</v>
      </c>
      <c r="O212" s="178">
        <v>0</v>
      </c>
      <c r="P212" s="178">
        <f>O212*H212</f>
        <v>0</v>
      </c>
      <c r="Q212" s="178">
        <v>8.7000000000000001E-4</v>
      </c>
      <c r="R212" s="178">
        <f>Q212*H212</f>
        <v>8.7000000000000001E-4</v>
      </c>
      <c r="S212" s="178">
        <v>0</v>
      </c>
      <c r="T212" s="179">
        <f>S212*H212</f>
        <v>0</v>
      </c>
      <c r="AR212" s="22" t="s">
        <v>182</v>
      </c>
      <c r="AT212" s="22" t="s">
        <v>232</v>
      </c>
      <c r="AU212" s="22" t="s">
        <v>154</v>
      </c>
      <c r="AY212" s="22" t="s">
        <v>133</v>
      </c>
      <c r="BE212" s="180">
        <f>IF(N212="základní",J212,0)</f>
        <v>3241</v>
      </c>
      <c r="BF212" s="180">
        <f>IF(N212="snížená",J212,0)</f>
        <v>0</v>
      </c>
      <c r="BG212" s="180">
        <f>IF(N212="zákl. přenesená",J212,0)</f>
        <v>0</v>
      </c>
      <c r="BH212" s="180">
        <f>IF(N212="sníž. přenesená",J212,0)</f>
        <v>0</v>
      </c>
      <c r="BI212" s="180">
        <f>IF(N212="nulová",J212,0)</f>
        <v>0</v>
      </c>
      <c r="BJ212" s="22" t="s">
        <v>22</v>
      </c>
      <c r="BK212" s="180">
        <f>ROUND(I212*H212,2)</f>
        <v>3241</v>
      </c>
      <c r="BL212" s="22" t="s">
        <v>140</v>
      </c>
      <c r="BM212" s="22" t="s">
        <v>640</v>
      </c>
    </row>
    <row r="213" spans="2:65" s="1" customFormat="1" ht="31.5" customHeight="1">
      <c r="B213" s="36"/>
      <c r="C213" s="209" t="s">
        <v>402</v>
      </c>
      <c r="D213" s="209" t="s">
        <v>232</v>
      </c>
      <c r="E213" s="210" t="s">
        <v>641</v>
      </c>
      <c r="F213" s="211" t="s">
        <v>337</v>
      </c>
      <c r="G213" s="212" t="s">
        <v>293</v>
      </c>
      <c r="H213" s="213">
        <v>3</v>
      </c>
      <c r="I213" s="214">
        <v>5137</v>
      </c>
      <c r="J213" s="214">
        <f>ROUND(I213*H213,2)</f>
        <v>15411</v>
      </c>
      <c r="K213" s="211" t="s">
        <v>20</v>
      </c>
      <c r="L213" s="215"/>
      <c r="M213" s="216" t="s">
        <v>20</v>
      </c>
      <c r="N213" s="217" t="s">
        <v>43</v>
      </c>
      <c r="O213" s="178">
        <v>0</v>
      </c>
      <c r="P213" s="178">
        <f>O213*H213</f>
        <v>0</v>
      </c>
      <c r="Q213" s="178">
        <v>3.3E-3</v>
      </c>
      <c r="R213" s="178">
        <f>Q213*H213</f>
        <v>9.8999999999999991E-3</v>
      </c>
      <c r="S213" s="178">
        <v>0</v>
      </c>
      <c r="T213" s="179">
        <f>S213*H213</f>
        <v>0</v>
      </c>
      <c r="AR213" s="22" t="s">
        <v>182</v>
      </c>
      <c r="AT213" s="22" t="s">
        <v>232</v>
      </c>
      <c r="AU213" s="22" t="s">
        <v>154</v>
      </c>
      <c r="AY213" s="22" t="s">
        <v>133</v>
      </c>
      <c r="BE213" s="180">
        <f>IF(N213="základní",J213,0)</f>
        <v>15411</v>
      </c>
      <c r="BF213" s="180">
        <f>IF(N213="snížená",J213,0)</f>
        <v>0</v>
      </c>
      <c r="BG213" s="180">
        <f>IF(N213="zákl. přenesená",J213,0)</f>
        <v>0</v>
      </c>
      <c r="BH213" s="180">
        <f>IF(N213="sníž. přenesená",J213,0)</f>
        <v>0</v>
      </c>
      <c r="BI213" s="180">
        <f>IF(N213="nulová",J213,0)</f>
        <v>0</v>
      </c>
      <c r="BJ213" s="22" t="s">
        <v>22</v>
      </c>
      <c r="BK213" s="180">
        <f>ROUND(I213*H213,2)</f>
        <v>15411</v>
      </c>
      <c r="BL213" s="22" t="s">
        <v>140</v>
      </c>
      <c r="BM213" s="22" t="s">
        <v>642</v>
      </c>
    </row>
    <row r="214" spans="2:65" s="1" customFormat="1" ht="31.5" customHeight="1">
      <c r="B214" s="36"/>
      <c r="C214" s="170" t="s">
        <v>406</v>
      </c>
      <c r="D214" s="170" t="s">
        <v>135</v>
      </c>
      <c r="E214" s="171" t="s">
        <v>643</v>
      </c>
      <c r="F214" s="172" t="s">
        <v>341</v>
      </c>
      <c r="G214" s="173" t="s">
        <v>293</v>
      </c>
      <c r="H214" s="174">
        <v>4</v>
      </c>
      <c r="I214" s="175">
        <v>235</v>
      </c>
      <c r="J214" s="175">
        <f>ROUND(I214*H214,2)</f>
        <v>940</v>
      </c>
      <c r="K214" s="172" t="s">
        <v>139</v>
      </c>
      <c r="L214" s="56"/>
      <c r="M214" s="176" t="s">
        <v>20</v>
      </c>
      <c r="N214" s="177" t="s">
        <v>43</v>
      </c>
      <c r="O214" s="178">
        <v>0.67500000000000004</v>
      </c>
      <c r="P214" s="178">
        <f>O214*H214</f>
        <v>2.7</v>
      </c>
      <c r="Q214" s="178">
        <v>0</v>
      </c>
      <c r="R214" s="178">
        <f>Q214*H214</f>
        <v>0</v>
      </c>
      <c r="S214" s="178">
        <v>0</v>
      </c>
      <c r="T214" s="179">
        <f>S214*H214</f>
        <v>0</v>
      </c>
      <c r="AR214" s="22" t="s">
        <v>140</v>
      </c>
      <c r="AT214" s="22" t="s">
        <v>135</v>
      </c>
      <c r="AU214" s="22" t="s">
        <v>154</v>
      </c>
      <c r="AY214" s="22" t="s">
        <v>133</v>
      </c>
      <c r="BE214" s="180">
        <f>IF(N214="základní",J214,0)</f>
        <v>940</v>
      </c>
      <c r="BF214" s="180">
        <f>IF(N214="snížená",J214,0)</f>
        <v>0</v>
      </c>
      <c r="BG214" s="180">
        <f>IF(N214="zákl. přenesená",J214,0)</f>
        <v>0</v>
      </c>
      <c r="BH214" s="180">
        <f>IF(N214="sníž. přenesená",J214,0)</f>
        <v>0</v>
      </c>
      <c r="BI214" s="180">
        <f>IF(N214="nulová",J214,0)</f>
        <v>0</v>
      </c>
      <c r="BJ214" s="22" t="s">
        <v>22</v>
      </c>
      <c r="BK214" s="180">
        <f>ROUND(I214*H214,2)</f>
        <v>940</v>
      </c>
      <c r="BL214" s="22" t="s">
        <v>140</v>
      </c>
      <c r="BM214" s="22" t="s">
        <v>644</v>
      </c>
    </row>
    <row r="215" spans="2:65" s="1" customFormat="1" ht="40.5">
      <c r="B215" s="36"/>
      <c r="C215" s="58"/>
      <c r="D215" s="196" t="s">
        <v>142</v>
      </c>
      <c r="E215" s="58"/>
      <c r="F215" s="208" t="s">
        <v>322</v>
      </c>
      <c r="G215" s="58"/>
      <c r="H215" s="58"/>
      <c r="I215" s="58"/>
      <c r="J215" s="58"/>
      <c r="K215" s="58"/>
      <c r="L215" s="56"/>
      <c r="M215" s="183"/>
      <c r="N215" s="37"/>
      <c r="O215" s="37"/>
      <c r="P215" s="37"/>
      <c r="Q215" s="37"/>
      <c r="R215" s="37"/>
      <c r="S215" s="37"/>
      <c r="T215" s="73"/>
      <c r="AT215" s="22" t="s">
        <v>142</v>
      </c>
      <c r="AU215" s="22" t="s">
        <v>154</v>
      </c>
    </row>
    <row r="216" spans="2:65" s="1" customFormat="1" ht="22.5" customHeight="1">
      <c r="B216" s="36"/>
      <c r="C216" s="209" t="s">
        <v>410</v>
      </c>
      <c r="D216" s="209" t="s">
        <v>232</v>
      </c>
      <c r="E216" s="210" t="s">
        <v>645</v>
      </c>
      <c r="F216" s="211" t="s">
        <v>646</v>
      </c>
      <c r="G216" s="212" t="s">
        <v>293</v>
      </c>
      <c r="H216" s="213">
        <v>4</v>
      </c>
      <c r="I216" s="214">
        <v>1316</v>
      </c>
      <c r="J216" s="214">
        <f>ROUND(I216*H216,2)</f>
        <v>5264</v>
      </c>
      <c r="K216" s="211" t="s">
        <v>20</v>
      </c>
      <c r="L216" s="215"/>
      <c r="M216" s="216" t="s">
        <v>20</v>
      </c>
      <c r="N216" s="217" t="s">
        <v>43</v>
      </c>
      <c r="O216" s="178">
        <v>0</v>
      </c>
      <c r="P216" s="178">
        <f>O216*H216</f>
        <v>0</v>
      </c>
      <c r="Q216" s="178">
        <v>1.56E-3</v>
      </c>
      <c r="R216" s="178">
        <f>Q216*H216</f>
        <v>6.2399999999999999E-3</v>
      </c>
      <c r="S216" s="178">
        <v>0</v>
      </c>
      <c r="T216" s="179">
        <f>S216*H216</f>
        <v>0</v>
      </c>
      <c r="AR216" s="22" t="s">
        <v>182</v>
      </c>
      <c r="AT216" s="22" t="s">
        <v>232</v>
      </c>
      <c r="AU216" s="22" t="s">
        <v>154</v>
      </c>
      <c r="AY216" s="22" t="s">
        <v>133</v>
      </c>
      <c r="BE216" s="180">
        <f>IF(N216="základní",J216,0)</f>
        <v>5264</v>
      </c>
      <c r="BF216" s="180">
        <f>IF(N216="snížená",J216,0)</f>
        <v>0</v>
      </c>
      <c r="BG216" s="180">
        <f>IF(N216="zákl. přenesená",J216,0)</f>
        <v>0</v>
      </c>
      <c r="BH216" s="180">
        <f>IF(N216="sníž. přenesená",J216,0)</f>
        <v>0</v>
      </c>
      <c r="BI216" s="180">
        <f>IF(N216="nulová",J216,0)</f>
        <v>0</v>
      </c>
      <c r="BJ216" s="22" t="s">
        <v>22</v>
      </c>
      <c r="BK216" s="180">
        <f>ROUND(I216*H216,2)</f>
        <v>5264</v>
      </c>
      <c r="BL216" s="22" t="s">
        <v>140</v>
      </c>
      <c r="BM216" s="22" t="s">
        <v>647</v>
      </c>
    </row>
    <row r="217" spans="2:65" s="1" customFormat="1" ht="31.5" customHeight="1">
      <c r="B217" s="36"/>
      <c r="C217" s="170" t="s">
        <v>415</v>
      </c>
      <c r="D217" s="170" t="s">
        <v>135</v>
      </c>
      <c r="E217" s="171" t="s">
        <v>648</v>
      </c>
      <c r="F217" s="172" t="s">
        <v>349</v>
      </c>
      <c r="G217" s="173" t="s">
        <v>293</v>
      </c>
      <c r="H217" s="174">
        <v>3</v>
      </c>
      <c r="I217" s="175">
        <v>886</v>
      </c>
      <c r="J217" s="175">
        <f>ROUND(I217*H217,2)</f>
        <v>2658</v>
      </c>
      <c r="K217" s="172" t="s">
        <v>139</v>
      </c>
      <c r="L217" s="56"/>
      <c r="M217" s="176" t="s">
        <v>20</v>
      </c>
      <c r="N217" s="177" t="s">
        <v>43</v>
      </c>
      <c r="O217" s="178">
        <v>1.8660000000000001</v>
      </c>
      <c r="P217" s="178">
        <f>O217*H217</f>
        <v>5.5980000000000008</v>
      </c>
      <c r="Q217" s="178">
        <v>1.65E-3</v>
      </c>
      <c r="R217" s="178">
        <f>Q217*H217</f>
        <v>4.9499999999999995E-3</v>
      </c>
      <c r="S217" s="178">
        <v>0</v>
      </c>
      <c r="T217" s="179">
        <f>S217*H217</f>
        <v>0</v>
      </c>
      <c r="AR217" s="22" t="s">
        <v>140</v>
      </c>
      <c r="AT217" s="22" t="s">
        <v>135</v>
      </c>
      <c r="AU217" s="22" t="s">
        <v>154</v>
      </c>
      <c r="AY217" s="22" t="s">
        <v>133</v>
      </c>
      <c r="BE217" s="180">
        <f>IF(N217="základní",J217,0)</f>
        <v>2658</v>
      </c>
      <c r="BF217" s="180">
        <f>IF(N217="snížená",J217,0)</f>
        <v>0</v>
      </c>
      <c r="BG217" s="180">
        <f>IF(N217="zákl. přenesená",J217,0)</f>
        <v>0</v>
      </c>
      <c r="BH217" s="180">
        <f>IF(N217="sníž. přenesená",J217,0)</f>
        <v>0</v>
      </c>
      <c r="BI217" s="180">
        <f>IF(N217="nulová",J217,0)</f>
        <v>0</v>
      </c>
      <c r="BJ217" s="22" t="s">
        <v>22</v>
      </c>
      <c r="BK217" s="180">
        <f>ROUND(I217*H217,2)</f>
        <v>2658</v>
      </c>
      <c r="BL217" s="22" t="s">
        <v>140</v>
      </c>
      <c r="BM217" s="22" t="s">
        <v>649</v>
      </c>
    </row>
    <row r="218" spans="2:65" s="1" customFormat="1" ht="256.5">
      <c r="B218" s="36"/>
      <c r="C218" s="58"/>
      <c r="D218" s="196" t="s">
        <v>142</v>
      </c>
      <c r="E218" s="58"/>
      <c r="F218" s="208" t="s">
        <v>351</v>
      </c>
      <c r="G218" s="58"/>
      <c r="H218" s="58"/>
      <c r="I218" s="58"/>
      <c r="J218" s="58"/>
      <c r="K218" s="58"/>
      <c r="L218" s="56"/>
      <c r="M218" s="183"/>
      <c r="N218" s="37"/>
      <c r="O218" s="37"/>
      <c r="P218" s="37"/>
      <c r="Q218" s="37"/>
      <c r="R218" s="37"/>
      <c r="S218" s="37"/>
      <c r="T218" s="73"/>
      <c r="AT218" s="22" t="s">
        <v>142</v>
      </c>
      <c r="AU218" s="22" t="s">
        <v>154</v>
      </c>
    </row>
    <row r="219" spans="2:65" s="1" customFormat="1" ht="22.5" customHeight="1">
      <c r="B219" s="36"/>
      <c r="C219" s="209" t="s">
        <v>419</v>
      </c>
      <c r="D219" s="209" t="s">
        <v>232</v>
      </c>
      <c r="E219" s="210" t="s">
        <v>650</v>
      </c>
      <c r="F219" s="211" t="s">
        <v>354</v>
      </c>
      <c r="G219" s="212" t="s">
        <v>293</v>
      </c>
      <c r="H219" s="213">
        <v>3</v>
      </c>
      <c r="I219" s="214">
        <v>6691</v>
      </c>
      <c r="J219" s="214">
        <f>ROUND(I219*H219,2)</f>
        <v>20073</v>
      </c>
      <c r="K219" s="211" t="s">
        <v>20</v>
      </c>
      <c r="L219" s="215"/>
      <c r="M219" s="216" t="s">
        <v>20</v>
      </c>
      <c r="N219" s="217" t="s">
        <v>43</v>
      </c>
      <c r="O219" s="178">
        <v>0</v>
      </c>
      <c r="P219" s="178">
        <f>O219*H219</f>
        <v>0</v>
      </c>
      <c r="Q219" s="178">
        <v>2.4500000000000001E-2</v>
      </c>
      <c r="R219" s="178">
        <f>Q219*H219</f>
        <v>7.350000000000001E-2</v>
      </c>
      <c r="S219" s="178">
        <v>0</v>
      </c>
      <c r="T219" s="179">
        <f>S219*H219</f>
        <v>0</v>
      </c>
      <c r="AR219" s="22" t="s">
        <v>182</v>
      </c>
      <c r="AT219" s="22" t="s">
        <v>232</v>
      </c>
      <c r="AU219" s="22" t="s">
        <v>154</v>
      </c>
      <c r="AY219" s="22" t="s">
        <v>133</v>
      </c>
      <c r="BE219" s="180">
        <f>IF(N219="základní",J219,0)</f>
        <v>20073</v>
      </c>
      <c r="BF219" s="180">
        <f>IF(N219="snížená",J219,0)</f>
        <v>0</v>
      </c>
      <c r="BG219" s="180">
        <f>IF(N219="zákl. přenesená",J219,0)</f>
        <v>0</v>
      </c>
      <c r="BH219" s="180">
        <f>IF(N219="sníž. přenesená",J219,0)</f>
        <v>0</v>
      </c>
      <c r="BI219" s="180">
        <f>IF(N219="nulová",J219,0)</f>
        <v>0</v>
      </c>
      <c r="BJ219" s="22" t="s">
        <v>22</v>
      </c>
      <c r="BK219" s="180">
        <f>ROUND(I219*H219,2)</f>
        <v>20073</v>
      </c>
      <c r="BL219" s="22" t="s">
        <v>140</v>
      </c>
      <c r="BM219" s="22" t="s">
        <v>651</v>
      </c>
    </row>
    <row r="220" spans="2:65" s="1" customFormat="1" ht="22.5" customHeight="1">
      <c r="B220" s="36"/>
      <c r="C220" s="209" t="s">
        <v>424</v>
      </c>
      <c r="D220" s="209" t="s">
        <v>232</v>
      </c>
      <c r="E220" s="210" t="s">
        <v>652</v>
      </c>
      <c r="F220" s="211" t="s">
        <v>358</v>
      </c>
      <c r="G220" s="212" t="s">
        <v>293</v>
      </c>
      <c r="H220" s="213">
        <v>3</v>
      </c>
      <c r="I220" s="214">
        <v>1377</v>
      </c>
      <c r="J220" s="214">
        <f>ROUND(I220*H220,2)</f>
        <v>4131</v>
      </c>
      <c r="K220" s="211" t="s">
        <v>20</v>
      </c>
      <c r="L220" s="215"/>
      <c r="M220" s="216" t="s">
        <v>20</v>
      </c>
      <c r="N220" s="217" t="s">
        <v>43</v>
      </c>
      <c r="O220" s="178">
        <v>0</v>
      </c>
      <c r="P220" s="178">
        <f>O220*H220</f>
        <v>0</v>
      </c>
      <c r="Q220" s="178">
        <v>6.6E-3</v>
      </c>
      <c r="R220" s="178">
        <f>Q220*H220</f>
        <v>1.9799999999999998E-2</v>
      </c>
      <c r="S220" s="178">
        <v>0</v>
      </c>
      <c r="T220" s="179">
        <f>S220*H220</f>
        <v>0</v>
      </c>
      <c r="AR220" s="22" t="s">
        <v>182</v>
      </c>
      <c r="AT220" s="22" t="s">
        <v>232</v>
      </c>
      <c r="AU220" s="22" t="s">
        <v>154</v>
      </c>
      <c r="AY220" s="22" t="s">
        <v>133</v>
      </c>
      <c r="BE220" s="180">
        <f>IF(N220="základní",J220,0)</f>
        <v>4131</v>
      </c>
      <c r="BF220" s="180">
        <f>IF(N220="snížená",J220,0)</f>
        <v>0</v>
      </c>
      <c r="BG220" s="180">
        <f>IF(N220="zákl. přenesená",J220,0)</f>
        <v>0</v>
      </c>
      <c r="BH220" s="180">
        <f>IF(N220="sníž. přenesená",J220,0)</f>
        <v>0</v>
      </c>
      <c r="BI220" s="180">
        <f>IF(N220="nulová",J220,0)</f>
        <v>0</v>
      </c>
      <c r="BJ220" s="22" t="s">
        <v>22</v>
      </c>
      <c r="BK220" s="180">
        <f>ROUND(I220*H220,2)</f>
        <v>4131</v>
      </c>
      <c r="BL220" s="22" t="s">
        <v>140</v>
      </c>
      <c r="BM220" s="22" t="s">
        <v>653</v>
      </c>
    </row>
    <row r="221" spans="2:65" s="1" customFormat="1" ht="31.5" customHeight="1">
      <c r="B221" s="36"/>
      <c r="C221" s="170" t="s">
        <v>428</v>
      </c>
      <c r="D221" s="170" t="s">
        <v>135</v>
      </c>
      <c r="E221" s="171" t="s">
        <v>654</v>
      </c>
      <c r="F221" s="172" t="s">
        <v>655</v>
      </c>
      <c r="G221" s="173" t="s">
        <v>293</v>
      </c>
      <c r="H221" s="174">
        <v>2</v>
      </c>
      <c r="I221" s="175">
        <v>756</v>
      </c>
      <c r="J221" s="175">
        <f>ROUND(I221*H221,2)</f>
        <v>1512</v>
      </c>
      <c r="K221" s="172" t="s">
        <v>139</v>
      </c>
      <c r="L221" s="56"/>
      <c r="M221" s="176" t="s">
        <v>20</v>
      </c>
      <c r="N221" s="177" t="s">
        <v>43</v>
      </c>
      <c r="O221" s="178">
        <v>1.32</v>
      </c>
      <c r="P221" s="178">
        <f>O221*H221</f>
        <v>2.64</v>
      </c>
      <c r="Q221" s="178">
        <v>1.65E-3</v>
      </c>
      <c r="R221" s="178">
        <f>Q221*H221</f>
        <v>3.3E-3</v>
      </c>
      <c r="S221" s="178">
        <v>0</v>
      </c>
      <c r="T221" s="179">
        <f>S221*H221</f>
        <v>0</v>
      </c>
      <c r="AR221" s="22" t="s">
        <v>140</v>
      </c>
      <c r="AT221" s="22" t="s">
        <v>135</v>
      </c>
      <c r="AU221" s="22" t="s">
        <v>154</v>
      </c>
      <c r="AY221" s="22" t="s">
        <v>133</v>
      </c>
      <c r="BE221" s="180">
        <f>IF(N221="základní",J221,0)</f>
        <v>1512</v>
      </c>
      <c r="BF221" s="180">
        <f>IF(N221="snížená",J221,0)</f>
        <v>0</v>
      </c>
      <c r="BG221" s="180">
        <f>IF(N221="zákl. přenesená",J221,0)</f>
        <v>0</v>
      </c>
      <c r="BH221" s="180">
        <f>IF(N221="sníž. přenesená",J221,0)</f>
        <v>0</v>
      </c>
      <c r="BI221" s="180">
        <f>IF(N221="nulová",J221,0)</f>
        <v>0</v>
      </c>
      <c r="BJ221" s="22" t="s">
        <v>22</v>
      </c>
      <c r="BK221" s="180">
        <f>ROUND(I221*H221,2)</f>
        <v>1512</v>
      </c>
      <c r="BL221" s="22" t="s">
        <v>140</v>
      </c>
      <c r="BM221" s="22" t="s">
        <v>656</v>
      </c>
    </row>
    <row r="222" spans="2:65" s="1" customFormat="1" ht="256.5">
      <c r="B222" s="36"/>
      <c r="C222" s="58"/>
      <c r="D222" s="196" t="s">
        <v>142</v>
      </c>
      <c r="E222" s="58"/>
      <c r="F222" s="208" t="s">
        <v>351</v>
      </c>
      <c r="G222" s="58"/>
      <c r="H222" s="58"/>
      <c r="I222" s="58"/>
      <c r="J222" s="58"/>
      <c r="K222" s="58"/>
      <c r="L222" s="56"/>
      <c r="M222" s="183"/>
      <c r="N222" s="37"/>
      <c r="O222" s="37"/>
      <c r="P222" s="37"/>
      <c r="Q222" s="37"/>
      <c r="R222" s="37"/>
      <c r="S222" s="37"/>
      <c r="T222" s="73"/>
      <c r="AT222" s="22" t="s">
        <v>142</v>
      </c>
      <c r="AU222" s="22" t="s">
        <v>154</v>
      </c>
    </row>
    <row r="223" spans="2:65" s="1" customFormat="1" ht="22.5" customHeight="1">
      <c r="B223" s="36"/>
      <c r="C223" s="209" t="s">
        <v>433</v>
      </c>
      <c r="D223" s="209" t="s">
        <v>232</v>
      </c>
      <c r="E223" s="210" t="s">
        <v>657</v>
      </c>
      <c r="F223" s="211" t="s">
        <v>658</v>
      </c>
      <c r="G223" s="212" t="s">
        <v>293</v>
      </c>
      <c r="H223" s="213">
        <v>2</v>
      </c>
      <c r="I223" s="214">
        <v>7064</v>
      </c>
      <c r="J223" s="214">
        <f>ROUND(I223*H223,2)</f>
        <v>14128</v>
      </c>
      <c r="K223" s="211" t="s">
        <v>20</v>
      </c>
      <c r="L223" s="215"/>
      <c r="M223" s="216" t="s">
        <v>20</v>
      </c>
      <c r="N223" s="217" t="s">
        <v>43</v>
      </c>
      <c r="O223" s="178">
        <v>0</v>
      </c>
      <c r="P223" s="178">
        <f>O223*H223</f>
        <v>0</v>
      </c>
      <c r="Q223" s="178">
        <v>2.5999999999999999E-2</v>
      </c>
      <c r="R223" s="178">
        <f>Q223*H223</f>
        <v>5.1999999999999998E-2</v>
      </c>
      <c r="S223" s="178">
        <v>0</v>
      </c>
      <c r="T223" s="179">
        <f>S223*H223</f>
        <v>0</v>
      </c>
      <c r="AR223" s="22" t="s">
        <v>182</v>
      </c>
      <c r="AT223" s="22" t="s">
        <v>232</v>
      </c>
      <c r="AU223" s="22" t="s">
        <v>154</v>
      </c>
      <c r="AY223" s="22" t="s">
        <v>133</v>
      </c>
      <c r="BE223" s="180">
        <f>IF(N223="základní",J223,0)</f>
        <v>14128</v>
      </c>
      <c r="BF223" s="180">
        <f>IF(N223="snížená",J223,0)</f>
        <v>0</v>
      </c>
      <c r="BG223" s="180">
        <f>IF(N223="zákl. přenesená",J223,0)</f>
        <v>0</v>
      </c>
      <c r="BH223" s="180">
        <f>IF(N223="sníž. přenesená",J223,0)</f>
        <v>0</v>
      </c>
      <c r="BI223" s="180">
        <f>IF(N223="nulová",J223,0)</f>
        <v>0</v>
      </c>
      <c r="BJ223" s="22" t="s">
        <v>22</v>
      </c>
      <c r="BK223" s="180">
        <f>ROUND(I223*H223,2)</f>
        <v>14128</v>
      </c>
      <c r="BL223" s="22" t="s">
        <v>140</v>
      </c>
      <c r="BM223" s="22" t="s">
        <v>659</v>
      </c>
    </row>
    <row r="224" spans="2:65" s="1" customFormat="1" ht="31.5" customHeight="1">
      <c r="B224" s="36"/>
      <c r="C224" s="170" t="s">
        <v>439</v>
      </c>
      <c r="D224" s="170" t="s">
        <v>135</v>
      </c>
      <c r="E224" s="171" t="s">
        <v>660</v>
      </c>
      <c r="F224" s="172" t="s">
        <v>661</v>
      </c>
      <c r="G224" s="173" t="s">
        <v>293</v>
      </c>
      <c r="H224" s="174">
        <v>1</v>
      </c>
      <c r="I224" s="175">
        <v>475</v>
      </c>
      <c r="J224" s="175">
        <f>ROUND(I224*H224,2)</f>
        <v>475</v>
      </c>
      <c r="K224" s="172" t="s">
        <v>139</v>
      </c>
      <c r="L224" s="56"/>
      <c r="M224" s="176" t="s">
        <v>20</v>
      </c>
      <c r="N224" s="177" t="s">
        <v>43</v>
      </c>
      <c r="O224" s="178">
        <v>1.0960000000000001</v>
      </c>
      <c r="P224" s="178">
        <f>O224*H224</f>
        <v>1.0960000000000001</v>
      </c>
      <c r="Q224" s="178">
        <v>1.3699999999999999E-3</v>
      </c>
      <c r="R224" s="178">
        <f>Q224*H224</f>
        <v>1.3699999999999999E-3</v>
      </c>
      <c r="S224" s="178">
        <v>0</v>
      </c>
      <c r="T224" s="179">
        <f>S224*H224</f>
        <v>0</v>
      </c>
      <c r="AR224" s="22" t="s">
        <v>140</v>
      </c>
      <c r="AT224" s="22" t="s">
        <v>135</v>
      </c>
      <c r="AU224" s="22" t="s">
        <v>154</v>
      </c>
      <c r="AY224" s="22" t="s">
        <v>133</v>
      </c>
      <c r="BE224" s="180">
        <f>IF(N224="základní",J224,0)</f>
        <v>475</v>
      </c>
      <c r="BF224" s="180">
        <f>IF(N224="snížená",J224,0)</f>
        <v>0</v>
      </c>
      <c r="BG224" s="180">
        <f>IF(N224="zákl. přenesená",J224,0)</f>
        <v>0</v>
      </c>
      <c r="BH224" s="180">
        <f>IF(N224="sníž. přenesená",J224,0)</f>
        <v>0</v>
      </c>
      <c r="BI224" s="180">
        <f>IF(N224="nulová",J224,0)</f>
        <v>0</v>
      </c>
      <c r="BJ224" s="22" t="s">
        <v>22</v>
      </c>
      <c r="BK224" s="180">
        <f>ROUND(I224*H224,2)</f>
        <v>475</v>
      </c>
      <c r="BL224" s="22" t="s">
        <v>140</v>
      </c>
      <c r="BM224" s="22" t="s">
        <v>662</v>
      </c>
    </row>
    <row r="225" spans="2:65" s="1" customFormat="1" ht="256.5">
      <c r="B225" s="36"/>
      <c r="C225" s="58"/>
      <c r="D225" s="196" t="s">
        <v>142</v>
      </c>
      <c r="E225" s="58"/>
      <c r="F225" s="208" t="s">
        <v>351</v>
      </c>
      <c r="G225" s="58"/>
      <c r="H225" s="58"/>
      <c r="I225" s="58"/>
      <c r="J225" s="58"/>
      <c r="K225" s="58"/>
      <c r="L225" s="56"/>
      <c r="M225" s="183"/>
      <c r="N225" s="37"/>
      <c r="O225" s="37"/>
      <c r="P225" s="37"/>
      <c r="Q225" s="37"/>
      <c r="R225" s="37"/>
      <c r="S225" s="37"/>
      <c r="T225" s="73"/>
      <c r="AT225" s="22" t="s">
        <v>142</v>
      </c>
      <c r="AU225" s="22" t="s">
        <v>154</v>
      </c>
    </row>
    <row r="226" spans="2:65" s="1" customFormat="1" ht="22.5" customHeight="1">
      <c r="B226" s="36"/>
      <c r="C226" s="209" t="s">
        <v>447</v>
      </c>
      <c r="D226" s="209" t="s">
        <v>232</v>
      </c>
      <c r="E226" s="210" t="s">
        <v>663</v>
      </c>
      <c r="F226" s="211" t="s">
        <v>658</v>
      </c>
      <c r="G226" s="212" t="s">
        <v>293</v>
      </c>
      <c r="H226" s="213">
        <v>1</v>
      </c>
      <c r="I226" s="214">
        <v>75880</v>
      </c>
      <c r="J226" s="214">
        <f>ROUND(I226*H226,2)</f>
        <v>75880</v>
      </c>
      <c r="K226" s="211" t="s">
        <v>20</v>
      </c>
      <c r="L226" s="215"/>
      <c r="M226" s="216" t="s">
        <v>20</v>
      </c>
      <c r="N226" s="217" t="s">
        <v>43</v>
      </c>
      <c r="O226" s="178">
        <v>0</v>
      </c>
      <c r="P226" s="178">
        <f>O226*H226</f>
        <v>0</v>
      </c>
      <c r="Q226" s="178">
        <v>3.4599999999999999E-2</v>
      </c>
      <c r="R226" s="178">
        <f>Q226*H226</f>
        <v>3.4599999999999999E-2</v>
      </c>
      <c r="S226" s="178">
        <v>0</v>
      </c>
      <c r="T226" s="179">
        <f>S226*H226</f>
        <v>0</v>
      </c>
      <c r="AR226" s="22" t="s">
        <v>182</v>
      </c>
      <c r="AT226" s="22" t="s">
        <v>232</v>
      </c>
      <c r="AU226" s="22" t="s">
        <v>154</v>
      </c>
      <c r="AY226" s="22" t="s">
        <v>133</v>
      </c>
      <c r="BE226" s="180">
        <f>IF(N226="základní",J226,0)</f>
        <v>75880</v>
      </c>
      <c r="BF226" s="180">
        <f>IF(N226="snížená",J226,0)</f>
        <v>0</v>
      </c>
      <c r="BG226" s="180">
        <f>IF(N226="zákl. přenesená",J226,0)</f>
        <v>0</v>
      </c>
      <c r="BH226" s="180">
        <f>IF(N226="sníž. přenesená",J226,0)</f>
        <v>0</v>
      </c>
      <c r="BI226" s="180">
        <f>IF(N226="nulová",J226,0)</f>
        <v>0</v>
      </c>
      <c r="BJ226" s="22" t="s">
        <v>22</v>
      </c>
      <c r="BK226" s="180">
        <f>ROUND(I226*H226,2)</f>
        <v>75880</v>
      </c>
      <c r="BL226" s="22" t="s">
        <v>140</v>
      </c>
      <c r="BM226" s="22" t="s">
        <v>664</v>
      </c>
    </row>
    <row r="227" spans="2:65" s="1" customFormat="1" ht="31.5" customHeight="1">
      <c r="B227" s="36"/>
      <c r="C227" s="170" t="s">
        <v>665</v>
      </c>
      <c r="D227" s="170" t="s">
        <v>135</v>
      </c>
      <c r="E227" s="171" t="s">
        <v>666</v>
      </c>
      <c r="F227" s="172" t="s">
        <v>362</v>
      </c>
      <c r="G227" s="173" t="s">
        <v>293</v>
      </c>
      <c r="H227" s="174">
        <v>1</v>
      </c>
      <c r="I227" s="175">
        <v>518</v>
      </c>
      <c r="J227" s="175">
        <f>ROUND(I227*H227,2)</f>
        <v>518</v>
      </c>
      <c r="K227" s="172" t="s">
        <v>139</v>
      </c>
      <c r="L227" s="56"/>
      <c r="M227" s="176" t="s">
        <v>20</v>
      </c>
      <c r="N227" s="177" t="s">
        <v>43</v>
      </c>
      <c r="O227" s="178">
        <v>1.1599999999999999</v>
      </c>
      <c r="P227" s="178">
        <f>O227*H227</f>
        <v>1.1599999999999999</v>
      </c>
      <c r="Q227" s="178">
        <v>1.6000000000000001E-3</v>
      </c>
      <c r="R227" s="178">
        <f>Q227*H227</f>
        <v>1.6000000000000001E-3</v>
      </c>
      <c r="S227" s="178">
        <v>0</v>
      </c>
      <c r="T227" s="179">
        <f>S227*H227</f>
        <v>0</v>
      </c>
      <c r="AR227" s="22" t="s">
        <v>140</v>
      </c>
      <c r="AT227" s="22" t="s">
        <v>135</v>
      </c>
      <c r="AU227" s="22" t="s">
        <v>154</v>
      </c>
      <c r="AY227" s="22" t="s">
        <v>133</v>
      </c>
      <c r="BE227" s="180">
        <f>IF(N227="základní",J227,0)</f>
        <v>518</v>
      </c>
      <c r="BF227" s="180">
        <f>IF(N227="snížená",J227,0)</f>
        <v>0</v>
      </c>
      <c r="BG227" s="180">
        <f>IF(N227="zákl. přenesená",J227,0)</f>
        <v>0</v>
      </c>
      <c r="BH227" s="180">
        <f>IF(N227="sníž. přenesená",J227,0)</f>
        <v>0</v>
      </c>
      <c r="BI227" s="180">
        <f>IF(N227="nulová",J227,0)</f>
        <v>0</v>
      </c>
      <c r="BJ227" s="22" t="s">
        <v>22</v>
      </c>
      <c r="BK227" s="180">
        <f>ROUND(I227*H227,2)</f>
        <v>518</v>
      </c>
      <c r="BL227" s="22" t="s">
        <v>140</v>
      </c>
      <c r="BM227" s="22" t="s">
        <v>667</v>
      </c>
    </row>
    <row r="228" spans="2:65" s="1" customFormat="1" ht="256.5">
      <c r="B228" s="36"/>
      <c r="C228" s="58"/>
      <c r="D228" s="196" t="s">
        <v>142</v>
      </c>
      <c r="E228" s="58"/>
      <c r="F228" s="208" t="s">
        <v>351</v>
      </c>
      <c r="G228" s="58"/>
      <c r="H228" s="58"/>
      <c r="I228" s="58"/>
      <c r="J228" s="58"/>
      <c r="K228" s="58"/>
      <c r="L228" s="56"/>
      <c r="M228" s="183"/>
      <c r="N228" s="37"/>
      <c r="O228" s="37"/>
      <c r="P228" s="37"/>
      <c r="Q228" s="37"/>
      <c r="R228" s="37"/>
      <c r="S228" s="37"/>
      <c r="T228" s="73"/>
      <c r="AT228" s="22" t="s">
        <v>142</v>
      </c>
      <c r="AU228" s="22" t="s">
        <v>154</v>
      </c>
    </row>
    <row r="229" spans="2:65" s="1" customFormat="1" ht="22.5" customHeight="1">
      <c r="B229" s="36"/>
      <c r="C229" s="209" t="s">
        <v>668</v>
      </c>
      <c r="D229" s="209" t="s">
        <v>232</v>
      </c>
      <c r="E229" s="210" t="s">
        <v>365</v>
      </c>
      <c r="F229" s="211" t="s">
        <v>366</v>
      </c>
      <c r="G229" s="212" t="s">
        <v>293</v>
      </c>
      <c r="H229" s="213">
        <v>1</v>
      </c>
      <c r="I229" s="214">
        <v>10984</v>
      </c>
      <c r="J229" s="214">
        <f>ROUND(I229*H229,2)</f>
        <v>10984</v>
      </c>
      <c r="K229" s="211" t="s">
        <v>20</v>
      </c>
      <c r="L229" s="215"/>
      <c r="M229" s="216" t="s">
        <v>20</v>
      </c>
      <c r="N229" s="217" t="s">
        <v>43</v>
      </c>
      <c r="O229" s="178">
        <v>0</v>
      </c>
      <c r="P229" s="178">
        <f>O229*H229</f>
        <v>0</v>
      </c>
      <c r="Q229" s="178">
        <v>0.02</v>
      </c>
      <c r="R229" s="178">
        <f>Q229*H229</f>
        <v>0.02</v>
      </c>
      <c r="S229" s="178">
        <v>0</v>
      </c>
      <c r="T229" s="179">
        <f>S229*H229</f>
        <v>0</v>
      </c>
      <c r="AR229" s="22" t="s">
        <v>182</v>
      </c>
      <c r="AT229" s="22" t="s">
        <v>232</v>
      </c>
      <c r="AU229" s="22" t="s">
        <v>154</v>
      </c>
      <c r="AY229" s="22" t="s">
        <v>133</v>
      </c>
      <c r="BE229" s="180">
        <f>IF(N229="základní",J229,0)</f>
        <v>10984</v>
      </c>
      <c r="BF229" s="180">
        <f>IF(N229="snížená",J229,0)</f>
        <v>0</v>
      </c>
      <c r="BG229" s="180">
        <f>IF(N229="zákl. přenesená",J229,0)</f>
        <v>0</v>
      </c>
      <c r="BH229" s="180">
        <f>IF(N229="sníž. přenesená",J229,0)</f>
        <v>0</v>
      </c>
      <c r="BI229" s="180">
        <f>IF(N229="nulová",J229,0)</f>
        <v>0</v>
      </c>
      <c r="BJ229" s="22" t="s">
        <v>22</v>
      </c>
      <c r="BK229" s="180">
        <f>ROUND(I229*H229,2)</f>
        <v>10984</v>
      </c>
      <c r="BL229" s="22" t="s">
        <v>140</v>
      </c>
      <c r="BM229" s="22" t="s">
        <v>669</v>
      </c>
    </row>
    <row r="230" spans="2:65" s="1" customFormat="1" ht="22.5" customHeight="1">
      <c r="B230" s="36"/>
      <c r="C230" s="170" t="s">
        <v>670</v>
      </c>
      <c r="D230" s="170" t="s">
        <v>135</v>
      </c>
      <c r="E230" s="171" t="s">
        <v>671</v>
      </c>
      <c r="F230" s="172" t="s">
        <v>672</v>
      </c>
      <c r="G230" s="173" t="s">
        <v>293</v>
      </c>
      <c r="H230" s="174">
        <v>1</v>
      </c>
      <c r="I230" s="175">
        <v>478</v>
      </c>
      <c r="J230" s="175">
        <f>ROUND(I230*H230,2)</f>
        <v>478</v>
      </c>
      <c r="K230" s="172" t="s">
        <v>139</v>
      </c>
      <c r="L230" s="56"/>
      <c r="M230" s="176" t="s">
        <v>20</v>
      </c>
      <c r="N230" s="177" t="s">
        <v>43</v>
      </c>
      <c r="O230" s="178">
        <v>0.99</v>
      </c>
      <c r="P230" s="178">
        <f>O230*H230</f>
        <v>0.99</v>
      </c>
      <c r="Q230" s="178">
        <v>1.6000000000000001E-3</v>
      </c>
      <c r="R230" s="178">
        <f>Q230*H230</f>
        <v>1.6000000000000001E-3</v>
      </c>
      <c r="S230" s="178">
        <v>0</v>
      </c>
      <c r="T230" s="179">
        <f>S230*H230</f>
        <v>0</v>
      </c>
      <c r="AR230" s="22" t="s">
        <v>140</v>
      </c>
      <c r="AT230" s="22" t="s">
        <v>135</v>
      </c>
      <c r="AU230" s="22" t="s">
        <v>154</v>
      </c>
      <c r="AY230" s="22" t="s">
        <v>133</v>
      </c>
      <c r="BE230" s="180">
        <f>IF(N230="základní",J230,0)</f>
        <v>478</v>
      </c>
      <c r="BF230" s="180">
        <f>IF(N230="snížená",J230,0)</f>
        <v>0</v>
      </c>
      <c r="BG230" s="180">
        <f>IF(N230="zákl. přenesená",J230,0)</f>
        <v>0</v>
      </c>
      <c r="BH230" s="180">
        <f>IF(N230="sníž. přenesená",J230,0)</f>
        <v>0</v>
      </c>
      <c r="BI230" s="180">
        <f>IF(N230="nulová",J230,0)</f>
        <v>0</v>
      </c>
      <c r="BJ230" s="22" t="s">
        <v>22</v>
      </c>
      <c r="BK230" s="180">
        <f>ROUND(I230*H230,2)</f>
        <v>478</v>
      </c>
      <c r="BL230" s="22" t="s">
        <v>140</v>
      </c>
      <c r="BM230" s="22" t="s">
        <v>673</v>
      </c>
    </row>
    <row r="231" spans="2:65" s="1" customFormat="1" ht="256.5">
      <c r="B231" s="36"/>
      <c r="C231" s="58"/>
      <c r="D231" s="196" t="s">
        <v>142</v>
      </c>
      <c r="E231" s="58"/>
      <c r="F231" s="208" t="s">
        <v>351</v>
      </c>
      <c r="G231" s="58"/>
      <c r="H231" s="58"/>
      <c r="I231" s="58"/>
      <c r="J231" s="58"/>
      <c r="K231" s="58"/>
      <c r="L231" s="56"/>
      <c r="M231" s="183"/>
      <c r="N231" s="37"/>
      <c r="O231" s="37"/>
      <c r="P231" s="37"/>
      <c r="Q231" s="37"/>
      <c r="R231" s="37"/>
      <c r="S231" s="37"/>
      <c r="T231" s="73"/>
      <c r="AT231" s="22" t="s">
        <v>142</v>
      </c>
      <c r="AU231" s="22" t="s">
        <v>154</v>
      </c>
    </row>
    <row r="232" spans="2:65" s="1" customFormat="1" ht="22.5" customHeight="1">
      <c r="B232" s="36"/>
      <c r="C232" s="209" t="s">
        <v>674</v>
      </c>
      <c r="D232" s="209" t="s">
        <v>232</v>
      </c>
      <c r="E232" s="210" t="s">
        <v>675</v>
      </c>
      <c r="F232" s="211" t="s">
        <v>676</v>
      </c>
      <c r="G232" s="212" t="s">
        <v>293</v>
      </c>
      <c r="H232" s="213">
        <v>1</v>
      </c>
      <c r="I232" s="214">
        <v>9223</v>
      </c>
      <c r="J232" s="214">
        <f>ROUND(I232*H232,2)</f>
        <v>9223</v>
      </c>
      <c r="K232" s="211" t="s">
        <v>20</v>
      </c>
      <c r="L232" s="215"/>
      <c r="M232" s="216" t="s">
        <v>20</v>
      </c>
      <c r="N232" s="217" t="s">
        <v>43</v>
      </c>
      <c r="O232" s="178">
        <v>0</v>
      </c>
      <c r="P232" s="178">
        <f>O232*H232</f>
        <v>0</v>
      </c>
      <c r="Q232" s="178">
        <v>3.4000000000000002E-2</v>
      </c>
      <c r="R232" s="178">
        <f>Q232*H232</f>
        <v>3.4000000000000002E-2</v>
      </c>
      <c r="S232" s="178">
        <v>0</v>
      </c>
      <c r="T232" s="179">
        <f>S232*H232</f>
        <v>0</v>
      </c>
      <c r="AR232" s="22" t="s">
        <v>182</v>
      </c>
      <c r="AT232" s="22" t="s">
        <v>232</v>
      </c>
      <c r="AU232" s="22" t="s">
        <v>154</v>
      </c>
      <c r="AY232" s="22" t="s">
        <v>133</v>
      </c>
      <c r="BE232" s="180">
        <f>IF(N232="základní",J232,0)</f>
        <v>9223</v>
      </c>
      <c r="BF232" s="180">
        <f>IF(N232="snížená",J232,0)</f>
        <v>0</v>
      </c>
      <c r="BG232" s="180">
        <f>IF(N232="zákl. přenesená",J232,0)</f>
        <v>0</v>
      </c>
      <c r="BH232" s="180">
        <f>IF(N232="sníž. přenesená",J232,0)</f>
        <v>0</v>
      </c>
      <c r="BI232" s="180">
        <f>IF(N232="nulová",J232,0)</f>
        <v>0</v>
      </c>
      <c r="BJ232" s="22" t="s">
        <v>22</v>
      </c>
      <c r="BK232" s="180">
        <f>ROUND(I232*H232,2)</f>
        <v>9223</v>
      </c>
      <c r="BL232" s="22" t="s">
        <v>140</v>
      </c>
      <c r="BM232" s="22" t="s">
        <v>677</v>
      </c>
    </row>
    <row r="233" spans="2:65" s="1" customFormat="1" ht="22.5" customHeight="1">
      <c r="B233" s="36"/>
      <c r="C233" s="209" t="s">
        <v>678</v>
      </c>
      <c r="D233" s="209" t="s">
        <v>232</v>
      </c>
      <c r="E233" s="210" t="s">
        <v>679</v>
      </c>
      <c r="F233" s="211" t="s">
        <v>370</v>
      </c>
      <c r="G233" s="212" t="s">
        <v>293</v>
      </c>
      <c r="H233" s="213">
        <v>13</v>
      </c>
      <c r="I233" s="214">
        <v>887</v>
      </c>
      <c r="J233" s="214">
        <f>ROUND(I233*H233,2)</f>
        <v>11531</v>
      </c>
      <c r="K233" s="211" t="s">
        <v>20</v>
      </c>
      <c r="L233" s="215"/>
      <c r="M233" s="216" t="s">
        <v>20</v>
      </c>
      <c r="N233" s="217" t="s">
        <v>43</v>
      </c>
      <c r="O233" s="178">
        <v>0</v>
      </c>
      <c r="P233" s="178">
        <f>O233*H233</f>
        <v>0</v>
      </c>
      <c r="Q233" s="178">
        <v>0</v>
      </c>
      <c r="R233" s="178">
        <f>Q233*H233</f>
        <v>0</v>
      </c>
      <c r="S233" s="178">
        <v>0</v>
      </c>
      <c r="T233" s="179">
        <f>S233*H233</f>
        <v>0</v>
      </c>
      <c r="AR233" s="22" t="s">
        <v>182</v>
      </c>
      <c r="AT233" s="22" t="s">
        <v>232</v>
      </c>
      <c r="AU233" s="22" t="s">
        <v>154</v>
      </c>
      <c r="AY233" s="22" t="s">
        <v>133</v>
      </c>
      <c r="BE233" s="180">
        <f>IF(N233="základní",J233,0)</f>
        <v>11531</v>
      </c>
      <c r="BF233" s="180">
        <f>IF(N233="snížená",J233,0)</f>
        <v>0</v>
      </c>
      <c r="BG233" s="180">
        <f>IF(N233="zákl. přenesená",J233,0)</f>
        <v>0</v>
      </c>
      <c r="BH233" s="180">
        <f>IF(N233="sníž. přenesená",J233,0)</f>
        <v>0</v>
      </c>
      <c r="BI233" s="180">
        <f>IF(N233="nulová",J233,0)</f>
        <v>0</v>
      </c>
      <c r="BJ233" s="22" t="s">
        <v>22</v>
      </c>
      <c r="BK233" s="180">
        <f>ROUND(I233*H233,2)</f>
        <v>11531</v>
      </c>
      <c r="BL233" s="22" t="s">
        <v>140</v>
      </c>
      <c r="BM233" s="22" t="s">
        <v>680</v>
      </c>
    </row>
    <row r="234" spans="2:65" s="1" customFormat="1" ht="22.5" customHeight="1">
      <c r="B234" s="36"/>
      <c r="C234" s="170" t="s">
        <v>681</v>
      </c>
      <c r="D234" s="170" t="s">
        <v>135</v>
      </c>
      <c r="E234" s="171" t="s">
        <v>682</v>
      </c>
      <c r="F234" s="172" t="s">
        <v>374</v>
      </c>
      <c r="G234" s="173" t="s">
        <v>162</v>
      </c>
      <c r="H234" s="174">
        <v>510</v>
      </c>
      <c r="I234" s="175">
        <v>25</v>
      </c>
      <c r="J234" s="175">
        <f>ROUND(I234*H234,2)</f>
        <v>12750</v>
      </c>
      <c r="K234" s="172" t="s">
        <v>20</v>
      </c>
      <c r="L234" s="56"/>
      <c r="M234" s="176" t="s">
        <v>20</v>
      </c>
      <c r="N234" s="177" t="s">
        <v>43</v>
      </c>
      <c r="O234" s="178">
        <v>0</v>
      </c>
      <c r="P234" s="178">
        <f>O234*H234</f>
        <v>0</v>
      </c>
      <c r="Q234" s="178">
        <v>0</v>
      </c>
      <c r="R234" s="178">
        <f>Q234*H234</f>
        <v>0</v>
      </c>
      <c r="S234" s="178">
        <v>0</v>
      </c>
      <c r="T234" s="179">
        <f>S234*H234</f>
        <v>0</v>
      </c>
      <c r="AR234" s="22" t="s">
        <v>140</v>
      </c>
      <c r="AT234" s="22" t="s">
        <v>135</v>
      </c>
      <c r="AU234" s="22" t="s">
        <v>154</v>
      </c>
      <c r="AY234" s="22" t="s">
        <v>133</v>
      </c>
      <c r="BE234" s="180">
        <f>IF(N234="základní",J234,0)</f>
        <v>12750</v>
      </c>
      <c r="BF234" s="180">
        <f>IF(N234="snížená",J234,0)</f>
        <v>0</v>
      </c>
      <c r="BG234" s="180">
        <f>IF(N234="zákl. přenesená",J234,0)</f>
        <v>0</v>
      </c>
      <c r="BH234" s="180">
        <f>IF(N234="sníž. přenesená",J234,0)</f>
        <v>0</v>
      </c>
      <c r="BI234" s="180">
        <f>IF(N234="nulová",J234,0)</f>
        <v>0</v>
      </c>
      <c r="BJ234" s="22" t="s">
        <v>22</v>
      </c>
      <c r="BK234" s="180">
        <f>ROUND(I234*H234,2)</f>
        <v>12750</v>
      </c>
      <c r="BL234" s="22" t="s">
        <v>140</v>
      </c>
      <c r="BM234" s="22" t="s">
        <v>683</v>
      </c>
    </row>
    <row r="235" spans="2:65" s="1" customFormat="1" ht="22.5" customHeight="1">
      <c r="B235" s="36"/>
      <c r="C235" s="170" t="s">
        <v>684</v>
      </c>
      <c r="D235" s="170" t="s">
        <v>135</v>
      </c>
      <c r="E235" s="171" t="s">
        <v>685</v>
      </c>
      <c r="F235" s="172" t="s">
        <v>378</v>
      </c>
      <c r="G235" s="173" t="s">
        <v>162</v>
      </c>
      <c r="H235" s="174">
        <v>510</v>
      </c>
      <c r="I235" s="175">
        <v>13.8</v>
      </c>
      <c r="J235" s="175">
        <f>ROUND(I235*H235,2)</f>
        <v>7038</v>
      </c>
      <c r="K235" s="172" t="s">
        <v>139</v>
      </c>
      <c r="L235" s="56"/>
      <c r="M235" s="176" t="s">
        <v>20</v>
      </c>
      <c r="N235" s="177" t="s">
        <v>43</v>
      </c>
      <c r="O235" s="178">
        <v>4.3999999999999997E-2</v>
      </c>
      <c r="P235" s="178">
        <f>O235*H235</f>
        <v>22.439999999999998</v>
      </c>
      <c r="Q235" s="178">
        <v>0</v>
      </c>
      <c r="R235" s="178">
        <f>Q235*H235</f>
        <v>0</v>
      </c>
      <c r="S235" s="178">
        <v>0</v>
      </c>
      <c r="T235" s="179">
        <f>S235*H235</f>
        <v>0</v>
      </c>
      <c r="AR235" s="22" t="s">
        <v>140</v>
      </c>
      <c r="AT235" s="22" t="s">
        <v>135</v>
      </c>
      <c r="AU235" s="22" t="s">
        <v>154</v>
      </c>
      <c r="AY235" s="22" t="s">
        <v>133</v>
      </c>
      <c r="BE235" s="180">
        <f>IF(N235="základní",J235,0)</f>
        <v>7038</v>
      </c>
      <c r="BF235" s="180">
        <f>IF(N235="snížená",J235,0)</f>
        <v>0</v>
      </c>
      <c r="BG235" s="180">
        <f>IF(N235="zákl. přenesená",J235,0)</f>
        <v>0</v>
      </c>
      <c r="BH235" s="180">
        <f>IF(N235="sníž. přenesená",J235,0)</f>
        <v>0</v>
      </c>
      <c r="BI235" s="180">
        <f>IF(N235="nulová",J235,0)</f>
        <v>0</v>
      </c>
      <c r="BJ235" s="22" t="s">
        <v>22</v>
      </c>
      <c r="BK235" s="180">
        <f>ROUND(I235*H235,2)</f>
        <v>7038</v>
      </c>
      <c r="BL235" s="22" t="s">
        <v>140</v>
      </c>
      <c r="BM235" s="22" t="s">
        <v>686</v>
      </c>
    </row>
    <row r="236" spans="2:65" s="1" customFormat="1" ht="94.5">
      <c r="B236" s="36"/>
      <c r="C236" s="58"/>
      <c r="D236" s="196" t="s">
        <v>142</v>
      </c>
      <c r="E236" s="58"/>
      <c r="F236" s="208" t="s">
        <v>380</v>
      </c>
      <c r="G236" s="58"/>
      <c r="H236" s="58"/>
      <c r="I236" s="58"/>
      <c r="J236" s="58"/>
      <c r="K236" s="58"/>
      <c r="L236" s="56"/>
      <c r="M236" s="183"/>
      <c r="N236" s="37"/>
      <c r="O236" s="37"/>
      <c r="P236" s="37"/>
      <c r="Q236" s="37"/>
      <c r="R236" s="37"/>
      <c r="S236" s="37"/>
      <c r="T236" s="73"/>
      <c r="AT236" s="22" t="s">
        <v>142</v>
      </c>
      <c r="AU236" s="22" t="s">
        <v>154</v>
      </c>
    </row>
    <row r="237" spans="2:65" s="1" customFormat="1" ht="22.5" customHeight="1">
      <c r="B237" s="36"/>
      <c r="C237" s="170" t="s">
        <v>687</v>
      </c>
      <c r="D237" s="170" t="s">
        <v>135</v>
      </c>
      <c r="E237" s="171" t="s">
        <v>688</v>
      </c>
      <c r="F237" s="172" t="s">
        <v>383</v>
      </c>
      <c r="G237" s="173" t="s">
        <v>162</v>
      </c>
      <c r="H237" s="174">
        <v>510</v>
      </c>
      <c r="I237" s="175">
        <v>26.5</v>
      </c>
      <c r="J237" s="175">
        <f>ROUND(I237*H237,2)</f>
        <v>13515</v>
      </c>
      <c r="K237" s="172" t="s">
        <v>139</v>
      </c>
      <c r="L237" s="56"/>
      <c r="M237" s="176" t="s">
        <v>20</v>
      </c>
      <c r="N237" s="177" t="s">
        <v>43</v>
      </c>
      <c r="O237" s="178">
        <v>7.9000000000000001E-2</v>
      </c>
      <c r="P237" s="178">
        <f>O237*H237</f>
        <v>40.29</v>
      </c>
      <c r="Q237" s="178">
        <v>0</v>
      </c>
      <c r="R237" s="178">
        <f>Q237*H237</f>
        <v>0</v>
      </c>
      <c r="S237" s="178">
        <v>0</v>
      </c>
      <c r="T237" s="179">
        <f>S237*H237</f>
        <v>0</v>
      </c>
      <c r="AR237" s="22" t="s">
        <v>140</v>
      </c>
      <c r="AT237" s="22" t="s">
        <v>135</v>
      </c>
      <c r="AU237" s="22" t="s">
        <v>154</v>
      </c>
      <c r="AY237" s="22" t="s">
        <v>133</v>
      </c>
      <c r="BE237" s="180">
        <f>IF(N237="základní",J237,0)</f>
        <v>13515</v>
      </c>
      <c r="BF237" s="180">
        <f>IF(N237="snížená",J237,0)</f>
        <v>0</v>
      </c>
      <c r="BG237" s="180">
        <f>IF(N237="zákl. přenesená",J237,0)</f>
        <v>0</v>
      </c>
      <c r="BH237" s="180">
        <f>IF(N237="sníž. přenesená",J237,0)</f>
        <v>0</v>
      </c>
      <c r="BI237" s="180">
        <f>IF(N237="nulová",J237,0)</f>
        <v>0</v>
      </c>
      <c r="BJ237" s="22" t="s">
        <v>22</v>
      </c>
      <c r="BK237" s="180">
        <f>ROUND(I237*H237,2)</f>
        <v>13515</v>
      </c>
      <c r="BL237" s="22" t="s">
        <v>140</v>
      </c>
      <c r="BM237" s="22" t="s">
        <v>689</v>
      </c>
    </row>
    <row r="238" spans="2:65" s="1" customFormat="1" ht="40.5">
      <c r="B238" s="36"/>
      <c r="C238" s="58"/>
      <c r="D238" s="196" t="s">
        <v>142</v>
      </c>
      <c r="E238" s="58"/>
      <c r="F238" s="208" t="s">
        <v>385</v>
      </c>
      <c r="G238" s="58"/>
      <c r="H238" s="58"/>
      <c r="I238" s="58"/>
      <c r="J238" s="58"/>
      <c r="K238" s="58"/>
      <c r="L238" s="56"/>
      <c r="M238" s="183"/>
      <c r="N238" s="37"/>
      <c r="O238" s="37"/>
      <c r="P238" s="37"/>
      <c r="Q238" s="37"/>
      <c r="R238" s="37"/>
      <c r="S238" s="37"/>
      <c r="T238" s="73"/>
      <c r="AT238" s="22" t="s">
        <v>142</v>
      </c>
      <c r="AU238" s="22" t="s">
        <v>154</v>
      </c>
    </row>
    <row r="239" spans="2:65" s="1" customFormat="1" ht="22.5" customHeight="1">
      <c r="B239" s="36"/>
      <c r="C239" s="170" t="s">
        <v>690</v>
      </c>
      <c r="D239" s="170" t="s">
        <v>135</v>
      </c>
      <c r="E239" s="171" t="s">
        <v>691</v>
      </c>
      <c r="F239" s="172" t="s">
        <v>388</v>
      </c>
      <c r="G239" s="173" t="s">
        <v>293</v>
      </c>
      <c r="H239" s="174">
        <v>1</v>
      </c>
      <c r="I239" s="175">
        <v>6020</v>
      </c>
      <c r="J239" s="175">
        <f>ROUND(I239*H239,2)</f>
        <v>6020</v>
      </c>
      <c r="K239" s="172" t="s">
        <v>139</v>
      </c>
      <c r="L239" s="56"/>
      <c r="M239" s="176" t="s">
        <v>20</v>
      </c>
      <c r="N239" s="177" t="s">
        <v>43</v>
      </c>
      <c r="O239" s="178">
        <v>10.3</v>
      </c>
      <c r="P239" s="178">
        <f>O239*H239</f>
        <v>10.3</v>
      </c>
      <c r="Q239" s="178">
        <v>0.46009</v>
      </c>
      <c r="R239" s="178">
        <f>Q239*H239</f>
        <v>0.46009</v>
      </c>
      <c r="S239" s="178">
        <v>0</v>
      </c>
      <c r="T239" s="179">
        <f>S239*H239</f>
        <v>0</v>
      </c>
      <c r="AR239" s="22" t="s">
        <v>140</v>
      </c>
      <c r="AT239" s="22" t="s">
        <v>135</v>
      </c>
      <c r="AU239" s="22" t="s">
        <v>154</v>
      </c>
      <c r="AY239" s="22" t="s">
        <v>133</v>
      </c>
      <c r="BE239" s="180">
        <f>IF(N239="základní",J239,0)</f>
        <v>6020</v>
      </c>
      <c r="BF239" s="180">
        <f>IF(N239="snížená",J239,0)</f>
        <v>0</v>
      </c>
      <c r="BG239" s="180">
        <f>IF(N239="zákl. přenesená",J239,0)</f>
        <v>0</v>
      </c>
      <c r="BH239" s="180">
        <f>IF(N239="sníž. přenesená",J239,0)</f>
        <v>0</v>
      </c>
      <c r="BI239" s="180">
        <f>IF(N239="nulová",J239,0)</f>
        <v>0</v>
      </c>
      <c r="BJ239" s="22" t="s">
        <v>22</v>
      </c>
      <c r="BK239" s="180">
        <f>ROUND(I239*H239,2)</f>
        <v>6020</v>
      </c>
      <c r="BL239" s="22" t="s">
        <v>140</v>
      </c>
      <c r="BM239" s="22" t="s">
        <v>692</v>
      </c>
    </row>
    <row r="240" spans="2:65" s="1" customFormat="1" ht="94.5">
      <c r="B240" s="36"/>
      <c r="C240" s="58"/>
      <c r="D240" s="196" t="s">
        <v>142</v>
      </c>
      <c r="E240" s="58"/>
      <c r="F240" s="208" t="s">
        <v>380</v>
      </c>
      <c r="G240" s="58"/>
      <c r="H240" s="58"/>
      <c r="I240" s="58"/>
      <c r="J240" s="58"/>
      <c r="K240" s="58"/>
      <c r="L240" s="56"/>
      <c r="M240" s="183"/>
      <c r="N240" s="37"/>
      <c r="O240" s="37"/>
      <c r="P240" s="37"/>
      <c r="Q240" s="37"/>
      <c r="R240" s="37"/>
      <c r="S240" s="37"/>
      <c r="T240" s="73"/>
      <c r="AT240" s="22" t="s">
        <v>142</v>
      </c>
      <c r="AU240" s="22" t="s">
        <v>154</v>
      </c>
    </row>
    <row r="241" spans="2:65" s="1" customFormat="1" ht="22.5" customHeight="1">
      <c r="B241" s="36"/>
      <c r="C241" s="170" t="s">
        <v>693</v>
      </c>
      <c r="D241" s="170" t="s">
        <v>135</v>
      </c>
      <c r="E241" s="171" t="s">
        <v>694</v>
      </c>
      <c r="F241" s="172" t="s">
        <v>412</v>
      </c>
      <c r="G241" s="173" t="s">
        <v>293</v>
      </c>
      <c r="H241" s="174">
        <v>1</v>
      </c>
      <c r="I241" s="175">
        <v>682</v>
      </c>
      <c r="J241" s="175">
        <f>ROUND(I241*H241,2)</f>
        <v>682</v>
      </c>
      <c r="K241" s="172" t="s">
        <v>139</v>
      </c>
      <c r="L241" s="56"/>
      <c r="M241" s="176" t="s">
        <v>20</v>
      </c>
      <c r="N241" s="177" t="s">
        <v>43</v>
      </c>
      <c r="O241" s="178">
        <v>1.694</v>
      </c>
      <c r="P241" s="178">
        <f>O241*H241</f>
        <v>1.694</v>
      </c>
      <c r="Q241" s="178">
        <v>7.0200000000000002E-3</v>
      </c>
      <c r="R241" s="178">
        <f>Q241*H241</f>
        <v>7.0200000000000002E-3</v>
      </c>
      <c r="S241" s="178">
        <v>0</v>
      </c>
      <c r="T241" s="179">
        <f>S241*H241</f>
        <v>0</v>
      </c>
      <c r="AR241" s="22" t="s">
        <v>140</v>
      </c>
      <c r="AT241" s="22" t="s">
        <v>135</v>
      </c>
      <c r="AU241" s="22" t="s">
        <v>154</v>
      </c>
      <c r="AY241" s="22" t="s">
        <v>133</v>
      </c>
      <c r="BE241" s="180">
        <f>IF(N241="základní",J241,0)</f>
        <v>682</v>
      </c>
      <c r="BF241" s="180">
        <f>IF(N241="snížená",J241,0)</f>
        <v>0</v>
      </c>
      <c r="BG241" s="180">
        <f>IF(N241="zákl. přenesená",J241,0)</f>
        <v>0</v>
      </c>
      <c r="BH241" s="180">
        <f>IF(N241="sníž. přenesená",J241,0)</f>
        <v>0</v>
      </c>
      <c r="BI241" s="180">
        <f>IF(N241="nulová",J241,0)</f>
        <v>0</v>
      </c>
      <c r="BJ241" s="22" t="s">
        <v>22</v>
      </c>
      <c r="BK241" s="180">
        <f>ROUND(I241*H241,2)</f>
        <v>682</v>
      </c>
      <c r="BL241" s="22" t="s">
        <v>140</v>
      </c>
      <c r="BM241" s="22" t="s">
        <v>695</v>
      </c>
    </row>
    <row r="242" spans="2:65" s="1" customFormat="1" ht="40.5">
      <c r="B242" s="36"/>
      <c r="C242" s="58"/>
      <c r="D242" s="196" t="s">
        <v>142</v>
      </c>
      <c r="E242" s="58"/>
      <c r="F242" s="208" t="s">
        <v>414</v>
      </c>
      <c r="G242" s="58"/>
      <c r="H242" s="58"/>
      <c r="I242" s="58"/>
      <c r="J242" s="58"/>
      <c r="K242" s="58"/>
      <c r="L242" s="56"/>
      <c r="M242" s="183"/>
      <c r="N242" s="37"/>
      <c r="O242" s="37"/>
      <c r="P242" s="37"/>
      <c r="Q242" s="37"/>
      <c r="R242" s="37"/>
      <c r="S242" s="37"/>
      <c r="T242" s="73"/>
      <c r="AT242" s="22" t="s">
        <v>142</v>
      </c>
      <c r="AU242" s="22" t="s">
        <v>154</v>
      </c>
    </row>
    <row r="243" spans="2:65" s="1" customFormat="1" ht="22.5" customHeight="1">
      <c r="B243" s="36"/>
      <c r="C243" s="209" t="s">
        <v>696</v>
      </c>
      <c r="D243" s="209" t="s">
        <v>232</v>
      </c>
      <c r="E243" s="210" t="s">
        <v>697</v>
      </c>
      <c r="F243" s="211" t="s">
        <v>417</v>
      </c>
      <c r="G243" s="212" t="s">
        <v>293</v>
      </c>
      <c r="H243" s="213">
        <v>1</v>
      </c>
      <c r="I243" s="214">
        <v>3430</v>
      </c>
      <c r="J243" s="214">
        <f>ROUND(I243*H243,2)</f>
        <v>3430</v>
      </c>
      <c r="K243" s="211" t="s">
        <v>139</v>
      </c>
      <c r="L243" s="215"/>
      <c r="M243" s="216" t="s">
        <v>20</v>
      </c>
      <c r="N243" s="217" t="s">
        <v>43</v>
      </c>
      <c r="O243" s="178">
        <v>0</v>
      </c>
      <c r="P243" s="178">
        <f>O243*H243</f>
        <v>0</v>
      </c>
      <c r="Q243" s="178">
        <v>5.4600000000000003E-2</v>
      </c>
      <c r="R243" s="178">
        <f>Q243*H243</f>
        <v>5.4600000000000003E-2</v>
      </c>
      <c r="S243" s="178">
        <v>0</v>
      </c>
      <c r="T243" s="179">
        <f>S243*H243</f>
        <v>0</v>
      </c>
      <c r="AR243" s="22" t="s">
        <v>182</v>
      </c>
      <c r="AT243" s="22" t="s">
        <v>232</v>
      </c>
      <c r="AU243" s="22" t="s">
        <v>154</v>
      </c>
      <c r="AY243" s="22" t="s">
        <v>133</v>
      </c>
      <c r="BE243" s="180">
        <f>IF(N243="základní",J243,0)</f>
        <v>3430</v>
      </c>
      <c r="BF243" s="180">
        <f>IF(N243="snížená",J243,0)</f>
        <v>0</v>
      </c>
      <c r="BG243" s="180">
        <f>IF(N243="zákl. přenesená",J243,0)</f>
        <v>0</v>
      </c>
      <c r="BH243" s="180">
        <f>IF(N243="sníž. přenesená",J243,0)</f>
        <v>0</v>
      </c>
      <c r="BI243" s="180">
        <f>IF(N243="nulová",J243,0)</f>
        <v>0</v>
      </c>
      <c r="BJ243" s="22" t="s">
        <v>22</v>
      </c>
      <c r="BK243" s="180">
        <f>ROUND(I243*H243,2)</f>
        <v>3430</v>
      </c>
      <c r="BL243" s="22" t="s">
        <v>140</v>
      </c>
      <c r="BM243" s="22" t="s">
        <v>698</v>
      </c>
    </row>
    <row r="244" spans="2:65" s="1" customFormat="1" ht="22.5" customHeight="1">
      <c r="B244" s="36"/>
      <c r="C244" s="170" t="s">
        <v>699</v>
      </c>
      <c r="D244" s="170" t="s">
        <v>135</v>
      </c>
      <c r="E244" s="171" t="s">
        <v>700</v>
      </c>
      <c r="F244" s="172" t="s">
        <v>701</v>
      </c>
      <c r="G244" s="173" t="s">
        <v>293</v>
      </c>
      <c r="H244" s="174">
        <v>3</v>
      </c>
      <c r="I244" s="175">
        <v>355</v>
      </c>
      <c r="J244" s="175">
        <f>ROUND(I244*H244,2)</f>
        <v>1065</v>
      </c>
      <c r="K244" s="172" t="s">
        <v>139</v>
      </c>
      <c r="L244" s="56"/>
      <c r="M244" s="176" t="s">
        <v>20</v>
      </c>
      <c r="N244" s="177" t="s">
        <v>43</v>
      </c>
      <c r="O244" s="178">
        <v>0.86299999999999999</v>
      </c>
      <c r="P244" s="178">
        <f>O244*H244</f>
        <v>2.589</v>
      </c>
      <c r="Q244" s="178">
        <v>0.12303</v>
      </c>
      <c r="R244" s="178">
        <f>Q244*H244</f>
        <v>0.36909000000000003</v>
      </c>
      <c r="S244" s="178">
        <v>0</v>
      </c>
      <c r="T244" s="179">
        <f>S244*H244</f>
        <v>0</v>
      </c>
      <c r="AR244" s="22" t="s">
        <v>140</v>
      </c>
      <c r="AT244" s="22" t="s">
        <v>135</v>
      </c>
      <c r="AU244" s="22" t="s">
        <v>154</v>
      </c>
      <c r="AY244" s="22" t="s">
        <v>133</v>
      </c>
      <c r="BE244" s="180">
        <f>IF(N244="základní",J244,0)</f>
        <v>1065</v>
      </c>
      <c r="BF244" s="180">
        <f>IF(N244="snížená",J244,0)</f>
        <v>0</v>
      </c>
      <c r="BG244" s="180">
        <f>IF(N244="zákl. přenesená",J244,0)</f>
        <v>0</v>
      </c>
      <c r="BH244" s="180">
        <f>IF(N244="sníž. přenesená",J244,0)</f>
        <v>0</v>
      </c>
      <c r="BI244" s="180">
        <f>IF(N244="nulová",J244,0)</f>
        <v>0</v>
      </c>
      <c r="BJ244" s="22" t="s">
        <v>22</v>
      </c>
      <c r="BK244" s="180">
        <f>ROUND(I244*H244,2)</f>
        <v>1065</v>
      </c>
      <c r="BL244" s="22" t="s">
        <v>140</v>
      </c>
      <c r="BM244" s="22" t="s">
        <v>702</v>
      </c>
    </row>
    <row r="245" spans="2:65" s="1" customFormat="1" ht="40.5">
      <c r="B245" s="36"/>
      <c r="C245" s="58"/>
      <c r="D245" s="196" t="s">
        <v>142</v>
      </c>
      <c r="E245" s="58"/>
      <c r="F245" s="208" t="s">
        <v>703</v>
      </c>
      <c r="G245" s="58"/>
      <c r="H245" s="58"/>
      <c r="I245" s="58"/>
      <c r="J245" s="58"/>
      <c r="K245" s="58"/>
      <c r="L245" s="56"/>
      <c r="M245" s="183"/>
      <c r="N245" s="37"/>
      <c r="O245" s="37"/>
      <c r="P245" s="37"/>
      <c r="Q245" s="37"/>
      <c r="R245" s="37"/>
      <c r="S245" s="37"/>
      <c r="T245" s="73"/>
      <c r="AT245" s="22" t="s">
        <v>142</v>
      </c>
      <c r="AU245" s="22" t="s">
        <v>154</v>
      </c>
    </row>
    <row r="246" spans="2:65" s="1" customFormat="1" ht="22.5" customHeight="1">
      <c r="B246" s="36"/>
      <c r="C246" s="209" t="s">
        <v>704</v>
      </c>
      <c r="D246" s="209" t="s">
        <v>232</v>
      </c>
      <c r="E246" s="210" t="s">
        <v>705</v>
      </c>
      <c r="F246" s="211" t="s">
        <v>706</v>
      </c>
      <c r="G246" s="212" t="s">
        <v>293</v>
      </c>
      <c r="H246" s="213">
        <v>3</v>
      </c>
      <c r="I246" s="214">
        <v>615</v>
      </c>
      <c r="J246" s="214">
        <f>ROUND(I246*H246,2)</f>
        <v>1845</v>
      </c>
      <c r="K246" s="211" t="s">
        <v>20</v>
      </c>
      <c r="L246" s="215"/>
      <c r="M246" s="216" t="s">
        <v>20</v>
      </c>
      <c r="N246" s="217" t="s">
        <v>43</v>
      </c>
      <c r="O246" s="178">
        <v>0</v>
      </c>
      <c r="P246" s="178">
        <f>O246*H246</f>
        <v>0</v>
      </c>
      <c r="Q246" s="178">
        <v>1.1299999999999999E-2</v>
      </c>
      <c r="R246" s="178">
        <f>Q246*H246</f>
        <v>3.39E-2</v>
      </c>
      <c r="S246" s="178">
        <v>0</v>
      </c>
      <c r="T246" s="179">
        <f>S246*H246</f>
        <v>0</v>
      </c>
      <c r="AR246" s="22" t="s">
        <v>182</v>
      </c>
      <c r="AT246" s="22" t="s">
        <v>232</v>
      </c>
      <c r="AU246" s="22" t="s">
        <v>154</v>
      </c>
      <c r="AY246" s="22" t="s">
        <v>133</v>
      </c>
      <c r="BE246" s="180">
        <f>IF(N246="základní",J246,0)</f>
        <v>1845</v>
      </c>
      <c r="BF246" s="180">
        <f>IF(N246="snížená",J246,0)</f>
        <v>0</v>
      </c>
      <c r="BG246" s="180">
        <f>IF(N246="zákl. přenesená",J246,0)</f>
        <v>0</v>
      </c>
      <c r="BH246" s="180">
        <f>IF(N246="sníž. přenesená",J246,0)</f>
        <v>0</v>
      </c>
      <c r="BI246" s="180">
        <f>IF(N246="nulová",J246,0)</f>
        <v>0</v>
      </c>
      <c r="BJ246" s="22" t="s">
        <v>22</v>
      </c>
      <c r="BK246" s="180">
        <f>ROUND(I246*H246,2)</f>
        <v>1845</v>
      </c>
      <c r="BL246" s="22" t="s">
        <v>140</v>
      </c>
      <c r="BM246" s="22" t="s">
        <v>707</v>
      </c>
    </row>
    <row r="247" spans="2:65" s="1" customFormat="1" ht="22.5" customHeight="1">
      <c r="B247" s="36"/>
      <c r="C247" s="209" t="s">
        <v>708</v>
      </c>
      <c r="D247" s="209" t="s">
        <v>232</v>
      </c>
      <c r="E247" s="210" t="s">
        <v>709</v>
      </c>
      <c r="F247" s="211" t="s">
        <v>710</v>
      </c>
      <c r="G247" s="212" t="s">
        <v>293</v>
      </c>
      <c r="H247" s="213">
        <v>3</v>
      </c>
      <c r="I247" s="214">
        <v>145</v>
      </c>
      <c r="J247" s="214">
        <f>ROUND(I247*H247,2)</f>
        <v>435</v>
      </c>
      <c r="K247" s="211" t="s">
        <v>20</v>
      </c>
      <c r="L247" s="215"/>
      <c r="M247" s="216" t="s">
        <v>20</v>
      </c>
      <c r="N247" s="217" t="s">
        <v>43</v>
      </c>
      <c r="O247" s="178">
        <v>0</v>
      </c>
      <c r="P247" s="178">
        <f>O247*H247</f>
        <v>0</v>
      </c>
      <c r="Q247" s="178">
        <v>5.9999999999999995E-4</v>
      </c>
      <c r="R247" s="178">
        <f>Q247*H247</f>
        <v>1.8E-3</v>
      </c>
      <c r="S247" s="178">
        <v>0</v>
      </c>
      <c r="T247" s="179">
        <f>S247*H247</f>
        <v>0</v>
      </c>
      <c r="AR247" s="22" t="s">
        <v>182</v>
      </c>
      <c r="AT247" s="22" t="s">
        <v>232</v>
      </c>
      <c r="AU247" s="22" t="s">
        <v>154</v>
      </c>
      <c r="AY247" s="22" t="s">
        <v>133</v>
      </c>
      <c r="BE247" s="180">
        <f>IF(N247="základní",J247,0)</f>
        <v>435</v>
      </c>
      <c r="BF247" s="180">
        <f>IF(N247="snížená",J247,0)</f>
        <v>0</v>
      </c>
      <c r="BG247" s="180">
        <f>IF(N247="zákl. přenesená",J247,0)</f>
        <v>0</v>
      </c>
      <c r="BH247" s="180">
        <f>IF(N247="sníž. přenesená",J247,0)</f>
        <v>0</v>
      </c>
      <c r="BI247" s="180">
        <f>IF(N247="nulová",J247,0)</f>
        <v>0</v>
      </c>
      <c r="BJ247" s="22" t="s">
        <v>22</v>
      </c>
      <c r="BK247" s="180">
        <f>ROUND(I247*H247,2)</f>
        <v>435</v>
      </c>
      <c r="BL247" s="22" t="s">
        <v>140</v>
      </c>
      <c r="BM247" s="22" t="s">
        <v>711</v>
      </c>
    </row>
    <row r="248" spans="2:65" s="1" customFormat="1" ht="31.5" customHeight="1">
      <c r="B248" s="36"/>
      <c r="C248" s="170" t="s">
        <v>712</v>
      </c>
      <c r="D248" s="170" t="s">
        <v>135</v>
      </c>
      <c r="E248" s="171" t="s">
        <v>713</v>
      </c>
      <c r="F248" s="172" t="s">
        <v>421</v>
      </c>
      <c r="G248" s="173" t="s">
        <v>293</v>
      </c>
      <c r="H248" s="174">
        <v>2</v>
      </c>
      <c r="I248" s="175">
        <v>227</v>
      </c>
      <c r="J248" s="175">
        <f>ROUND(I248*H248,2)</f>
        <v>454</v>
      </c>
      <c r="K248" s="172" t="s">
        <v>139</v>
      </c>
      <c r="L248" s="56"/>
      <c r="M248" s="176" t="s">
        <v>20</v>
      </c>
      <c r="N248" s="177" t="s">
        <v>43</v>
      </c>
      <c r="O248" s="178">
        <v>0.40300000000000002</v>
      </c>
      <c r="P248" s="178">
        <f>O248*H248</f>
        <v>0.80600000000000005</v>
      </c>
      <c r="Q248" s="178">
        <v>1.6000000000000001E-4</v>
      </c>
      <c r="R248" s="178">
        <f>Q248*H248</f>
        <v>3.2000000000000003E-4</v>
      </c>
      <c r="S248" s="178">
        <v>0</v>
      </c>
      <c r="T248" s="179">
        <f>S248*H248</f>
        <v>0</v>
      </c>
      <c r="AR248" s="22" t="s">
        <v>140</v>
      </c>
      <c r="AT248" s="22" t="s">
        <v>135</v>
      </c>
      <c r="AU248" s="22" t="s">
        <v>154</v>
      </c>
      <c r="AY248" s="22" t="s">
        <v>133</v>
      </c>
      <c r="BE248" s="180">
        <f>IF(N248="základní",J248,0)</f>
        <v>454</v>
      </c>
      <c r="BF248" s="180">
        <f>IF(N248="snížená",J248,0)</f>
        <v>0</v>
      </c>
      <c r="BG248" s="180">
        <f>IF(N248="zákl. přenesená",J248,0)</f>
        <v>0</v>
      </c>
      <c r="BH248" s="180">
        <f>IF(N248="sníž. přenesená",J248,0)</f>
        <v>0</v>
      </c>
      <c r="BI248" s="180">
        <f>IF(N248="nulová",J248,0)</f>
        <v>0</v>
      </c>
      <c r="BJ248" s="22" t="s">
        <v>22</v>
      </c>
      <c r="BK248" s="180">
        <f>ROUND(I248*H248,2)</f>
        <v>454</v>
      </c>
      <c r="BL248" s="22" t="s">
        <v>140</v>
      </c>
      <c r="BM248" s="22" t="s">
        <v>714</v>
      </c>
    </row>
    <row r="249" spans="2:65" s="1" customFormat="1" ht="67.5">
      <c r="B249" s="36"/>
      <c r="C249" s="58"/>
      <c r="D249" s="196" t="s">
        <v>142</v>
      </c>
      <c r="E249" s="58"/>
      <c r="F249" s="208" t="s">
        <v>423</v>
      </c>
      <c r="G249" s="58"/>
      <c r="H249" s="58"/>
      <c r="I249" s="58"/>
      <c r="J249" s="58"/>
      <c r="K249" s="58"/>
      <c r="L249" s="56"/>
      <c r="M249" s="183"/>
      <c r="N249" s="37"/>
      <c r="O249" s="37"/>
      <c r="P249" s="37"/>
      <c r="Q249" s="37"/>
      <c r="R249" s="37"/>
      <c r="S249" s="37"/>
      <c r="T249" s="73"/>
      <c r="AT249" s="22" t="s">
        <v>142</v>
      </c>
      <c r="AU249" s="22" t="s">
        <v>154</v>
      </c>
    </row>
    <row r="250" spans="2:65" s="1" customFormat="1" ht="22.5" customHeight="1">
      <c r="B250" s="36"/>
      <c r="C250" s="209" t="s">
        <v>715</v>
      </c>
      <c r="D250" s="209" t="s">
        <v>232</v>
      </c>
      <c r="E250" s="210" t="s">
        <v>716</v>
      </c>
      <c r="F250" s="211" t="s">
        <v>426</v>
      </c>
      <c r="G250" s="212" t="s">
        <v>293</v>
      </c>
      <c r="H250" s="213">
        <v>2</v>
      </c>
      <c r="I250" s="214">
        <v>535</v>
      </c>
      <c r="J250" s="214">
        <f>ROUND(I250*H250,2)</f>
        <v>1070</v>
      </c>
      <c r="K250" s="211" t="s">
        <v>20</v>
      </c>
      <c r="L250" s="215"/>
      <c r="M250" s="216" t="s">
        <v>20</v>
      </c>
      <c r="N250" s="217" t="s">
        <v>43</v>
      </c>
      <c r="O250" s="178">
        <v>0</v>
      </c>
      <c r="P250" s="178">
        <f>O250*H250</f>
        <v>0</v>
      </c>
      <c r="Q250" s="178">
        <v>8.8000000000000005E-3</v>
      </c>
      <c r="R250" s="178">
        <f>Q250*H250</f>
        <v>1.7600000000000001E-2</v>
      </c>
      <c r="S250" s="178">
        <v>0</v>
      </c>
      <c r="T250" s="179">
        <f>S250*H250</f>
        <v>0</v>
      </c>
      <c r="AR250" s="22" t="s">
        <v>182</v>
      </c>
      <c r="AT250" s="22" t="s">
        <v>232</v>
      </c>
      <c r="AU250" s="22" t="s">
        <v>154</v>
      </c>
      <c r="AY250" s="22" t="s">
        <v>133</v>
      </c>
      <c r="BE250" s="180">
        <f>IF(N250="základní",J250,0)</f>
        <v>1070</v>
      </c>
      <c r="BF250" s="180">
        <f>IF(N250="snížená",J250,0)</f>
        <v>0</v>
      </c>
      <c r="BG250" s="180">
        <f>IF(N250="zákl. přenesená",J250,0)</f>
        <v>0</v>
      </c>
      <c r="BH250" s="180">
        <f>IF(N250="sníž. přenesená",J250,0)</f>
        <v>0</v>
      </c>
      <c r="BI250" s="180">
        <f>IF(N250="nulová",J250,0)</f>
        <v>0</v>
      </c>
      <c r="BJ250" s="22" t="s">
        <v>22</v>
      </c>
      <c r="BK250" s="180">
        <f>ROUND(I250*H250,2)</f>
        <v>1070</v>
      </c>
      <c r="BL250" s="22" t="s">
        <v>140</v>
      </c>
      <c r="BM250" s="22" t="s">
        <v>717</v>
      </c>
    </row>
    <row r="251" spans="2:65" s="1" customFormat="1" ht="22.5" customHeight="1">
      <c r="B251" s="36"/>
      <c r="C251" s="170" t="s">
        <v>718</v>
      </c>
      <c r="D251" s="170" t="s">
        <v>135</v>
      </c>
      <c r="E251" s="171" t="s">
        <v>719</v>
      </c>
      <c r="F251" s="172" t="s">
        <v>720</v>
      </c>
      <c r="G251" s="173" t="s">
        <v>450</v>
      </c>
      <c r="H251" s="174">
        <v>1</v>
      </c>
      <c r="I251" s="175">
        <v>1350</v>
      </c>
      <c r="J251" s="175">
        <f>ROUND(I251*H251,2)</f>
        <v>1350</v>
      </c>
      <c r="K251" s="172" t="s">
        <v>20</v>
      </c>
      <c r="L251" s="56"/>
      <c r="M251" s="176" t="s">
        <v>20</v>
      </c>
      <c r="N251" s="177" t="s">
        <v>43</v>
      </c>
      <c r="O251" s="178">
        <v>10.130000000000001</v>
      </c>
      <c r="P251" s="178">
        <f>O251*H251</f>
        <v>10.130000000000001</v>
      </c>
      <c r="Q251" s="178">
        <v>3.15E-2</v>
      </c>
      <c r="R251" s="178">
        <f>Q251*H251</f>
        <v>3.15E-2</v>
      </c>
      <c r="S251" s="178">
        <v>0</v>
      </c>
      <c r="T251" s="179">
        <f>S251*H251</f>
        <v>0</v>
      </c>
      <c r="AR251" s="22" t="s">
        <v>140</v>
      </c>
      <c r="AT251" s="22" t="s">
        <v>135</v>
      </c>
      <c r="AU251" s="22" t="s">
        <v>154</v>
      </c>
      <c r="AY251" s="22" t="s">
        <v>133</v>
      </c>
      <c r="BE251" s="180">
        <f>IF(N251="základní",J251,0)</f>
        <v>1350</v>
      </c>
      <c r="BF251" s="180">
        <f>IF(N251="snížená",J251,0)</f>
        <v>0</v>
      </c>
      <c r="BG251" s="180">
        <f>IF(N251="zákl. přenesená",J251,0)</f>
        <v>0</v>
      </c>
      <c r="BH251" s="180">
        <f>IF(N251="sníž. přenesená",J251,0)</f>
        <v>0</v>
      </c>
      <c r="BI251" s="180">
        <f>IF(N251="nulová",J251,0)</f>
        <v>0</v>
      </c>
      <c r="BJ251" s="22" t="s">
        <v>22</v>
      </c>
      <c r="BK251" s="180">
        <f>ROUND(I251*H251,2)</f>
        <v>1350</v>
      </c>
      <c r="BL251" s="22" t="s">
        <v>140</v>
      </c>
      <c r="BM251" s="22" t="s">
        <v>721</v>
      </c>
    </row>
    <row r="252" spans="2:65" s="1" customFormat="1" ht="31.5" customHeight="1">
      <c r="B252" s="36"/>
      <c r="C252" s="170" t="s">
        <v>722</v>
      </c>
      <c r="D252" s="170" t="s">
        <v>135</v>
      </c>
      <c r="E252" s="171" t="s">
        <v>723</v>
      </c>
      <c r="F252" s="172" t="s">
        <v>724</v>
      </c>
      <c r="G252" s="173" t="s">
        <v>293</v>
      </c>
      <c r="H252" s="174">
        <v>2</v>
      </c>
      <c r="I252" s="175">
        <v>2250</v>
      </c>
      <c r="J252" s="175">
        <f>ROUND(I252*H252,2)</f>
        <v>4500</v>
      </c>
      <c r="K252" s="172" t="s">
        <v>20</v>
      </c>
      <c r="L252" s="56"/>
      <c r="M252" s="176" t="s">
        <v>20</v>
      </c>
      <c r="N252" s="177" t="s">
        <v>43</v>
      </c>
      <c r="O252" s="178">
        <v>0</v>
      </c>
      <c r="P252" s="178">
        <f>O252*H252</f>
        <v>0</v>
      </c>
      <c r="Q252" s="178">
        <v>0</v>
      </c>
      <c r="R252" s="178">
        <f>Q252*H252</f>
        <v>0</v>
      </c>
      <c r="S252" s="178">
        <v>0</v>
      </c>
      <c r="T252" s="179">
        <f>S252*H252</f>
        <v>0</v>
      </c>
      <c r="AR252" s="22" t="s">
        <v>140</v>
      </c>
      <c r="AT252" s="22" t="s">
        <v>135</v>
      </c>
      <c r="AU252" s="22" t="s">
        <v>154</v>
      </c>
      <c r="AY252" s="22" t="s">
        <v>133</v>
      </c>
      <c r="BE252" s="180">
        <f>IF(N252="základní",J252,0)</f>
        <v>4500</v>
      </c>
      <c r="BF252" s="180">
        <f>IF(N252="snížená",J252,0)</f>
        <v>0</v>
      </c>
      <c r="BG252" s="180">
        <f>IF(N252="zákl. přenesená",J252,0)</f>
        <v>0</v>
      </c>
      <c r="BH252" s="180">
        <f>IF(N252="sníž. přenesená",J252,0)</f>
        <v>0</v>
      </c>
      <c r="BI252" s="180">
        <f>IF(N252="nulová",J252,0)</f>
        <v>0</v>
      </c>
      <c r="BJ252" s="22" t="s">
        <v>22</v>
      </c>
      <c r="BK252" s="180">
        <f>ROUND(I252*H252,2)</f>
        <v>4500</v>
      </c>
      <c r="BL252" s="22" t="s">
        <v>140</v>
      </c>
      <c r="BM252" s="22" t="s">
        <v>725</v>
      </c>
    </row>
    <row r="253" spans="2:65" s="1" customFormat="1" ht="22.5" customHeight="1">
      <c r="B253" s="36"/>
      <c r="C253" s="170" t="s">
        <v>726</v>
      </c>
      <c r="D253" s="170" t="s">
        <v>135</v>
      </c>
      <c r="E253" s="171" t="s">
        <v>727</v>
      </c>
      <c r="F253" s="172" t="s">
        <v>430</v>
      </c>
      <c r="G253" s="173" t="s">
        <v>162</v>
      </c>
      <c r="H253" s="174">
        <v>637.5</v>
      </c>
      <c r="I253" s="175">
        <v>37.700000000000003</v>
      </c>
      <c r="J253" s="175">
        <f>ROUND(I253*H253,2)</f>
        <v>24033.75</v>
      </c>
      <c r="K253" s="172" t="s">
        <v>139</v>
      </c>
      <c r="L253" s="56"/>
      <c r="M253" s="176" t="s">
        <v>20</v>
      </c>
      <c r="N253" s="177" t="s">
        <v>43</v>
      </c>
      <c r="O253" s="178">
        <v>5.3999999999999999E-2</v>
      </c>
      <c r="P253" s="178">
        <f>O253*H253</f>
        <v>34.424999999999997</v>
      </c>
      <c r="Q253" s="178">
        <v>1.9000000000000001E-4</v>
      </c>
      <c r="R253" s="178">
        <f>Q253*H253</f>
        <v>0.12112500000000001</v>
      </c>
      <c r="S253" s="178">
        <v>0</v>
      </c>
      <c r="T253" s="179">
        <f>S253*H253</f>
        <v>0</v>
      </c>
      <c r="AR253" s="22" t="s">
        <v>140</v>
      </c>
      <c r="AT253" s="22" t="s">
        <v>135</v>
      </c>
      <c r="AU253" s="22" t="s">
        <v>154</v>
      </c>
      <c r="AY253" s="22" t="s">
        <v>133</v>
      </c>
      <c r="BE253" s="180">
        <f>IF(N253="základní",J253,0)</f>
        <v>24033.75</v>
      </c>
      <c r="BF253" s="180">
        <f>IF(N253="snížená",J253,0)</f>
        <v>0</v>
      </c>
      <c r="BG253" s="180">
        <f>IF(N253="zákl. přenesená",J253,0)</f>
        <v>0</v>
      </c>
      <c r="BH253" s="180">
        <f>IF(N253="sníž. přenesená",J253,0)</f>
        <v>0</v>
      </c>
      <c r="BI253" s="180">
        <f>IF(N253="nulová",J253,0)</f>
        <v>0</v>
      </c>
      <c r="BJ253" s="22" t="s">
        <v>22</v>
      </c>
      <c r="BK253" s="180">
        <f>ROUND(I253*H253,2)</f>
        <v>24033.75</v>
      </c>
      <c r="BL253" s="22" t="s">
        <v>140</v>
      </c>
      <c r="BM253" s="22" t="s">
        <v>728</v>
      </c>
    </row>
    <row r="254" spans="2:65" s="11" customFormat="1">
      <c r="B254" s="184"/>
      <c r="C254" s="185"/>
      <c r="D254" s="196" t="s">
        <v>144</v>
      </c>
      <c r="E254" s="185"/>
      <c r="F254" s="206" t="s">
        <v>729</v>
      </c>
      <c r="G254" s="185"/>
      <c r="H254" s="207">
        <v>637.5</v>
      </c>
      <c r="I254" s="185"/>
      <c r="J254" s="185"/>
      <c r="K254" s="185"/>
      <c r="L254" s="189"/>
      <c r="M254" s="190"/>
      <c r="N254" s="191"/>
      <c r="O254" s="191"/>
      <c r="P254" s="191"/>
      <c r="Q254" s="191"/>
      <c r="R254" s="191"/>
      <c r="S254" s="191"/>
      <c r="T254" s="192"/>
      <c r="AT254" s="193" t="s">
        <v>144</v>
      </c>
      <c r="AU254" s="193" t="s">
        <v>154</v>
      </c>
      <c r="AV254" s="11" t="s">
        <v>81</v>
      </c>
      <c r="AW254" s="11" t="s">
        <v>6</v>
      </c>
      <c r="AX254" s="11" t="s">
        <v>22</v>
      </c>
      <c r="AY254" s="193" t="s">
        <v>133</v>
      </c>
    </row>
    <row r="255" spans="2:65" s="1" customFormat="1" ht="22.5" customHeight="1">
      <c r="B255" s="36"/>
      <c r="C255" s="170" t="s">
        <v>730</v>
      </c>
      <c r="D255" s="170" t="s">
        <v>135</v>
      </c>
      <c r="E255" s="171" t="s">
        <v>731</v>
      </c>
      <c r="F255" s="172" t="s">
        <v>435</v>
      </c>
      <c r="G255" s="173" t="s">
        <v>162</v>
      </c>
      <c r="H255" s="174">
        <v>510</v>
      </c>
      <c r="I255" s="175">
        <v>11.1</v>
      </c>
      <c r="J255" s="175">
        <f>ROUND(I255*H255,2)</f>
        <v>5661</v>
      </c>
      <c r="K255" s="172" t="s">
        <v>139</v>
      </c>
      <c r="L255" s="56"/>
      <c r="M255" s="176" t="s">
        <v>20</v>
      </c>
      <c r="N255" s="177" t="s">
        <v>43</v>
      </c>
      <c r="O255" s="178">
        <v>2.5000000000000001E-2</v>
      </c>
      <c r="P255" s="178">
        <f>O255*H255</f>
        <v>12.75</v>
      </c>
      <c r="Q255" s="178">
        <v>9.0000000000000006E-5</v>
      </c>
      <c r="R255" s="178">
        <f>Q255*H255</f>
        <v>4.5900000000000003E-2</v>
      </c>
      <c r="S255" s="178">
        <v>0</v>
      </c>
      <c r="T255" s="179">
        <f>S255*H255</f>
        <v>0</v>
      </c>
      <c r="AR255" s="22" t="s">
        <v>140</v>
      </c>
      <c r="AT255" s="22" t="s">
        <v>135</v>
      </c>
      <c r="AU255" s="22" t="s">
        <v>154</v>
      </c>
      <c r="AY255" s="22" t="s">
        <v>133</v>
      </c>
      <c r="BE255" s="180">
        <f>IF(N255="základní",J255,0)</f>
        <v>5661</v>
      </c>
      <c r="BF255" s="180">
        <f>IF(N255="snížená",J255,0)</f>
        <v>0</v>
      </c>
      <c r="BG255" s="180">
        <f>IF(N255="zákl. přenesená",J255,0)</f>
        <v>0</v>
      </c>
      <c r="BH255" s="180">
        <f>IF(N255="sníž. přenesená",J255,0)</f>
        <v>0</v>
      </c>
      <c r="BI255" s="180">
        <f>IF(N255="nulová",J255,0)</f>
        <v>0</v>
      </c>
      <c r="BJ255" s="22" t="s">
        <v>22</v>
      </c>
      <c r="BK255" s="180">
        <f>ROUND(I255*H255,2)</f>
        <v>5661</v>
      </c>
      <c r="BL255" s="22" t="s">
        <v>140</v>
      </c>
      <c r="BM255" s="22" t="s">
        <v>732</v>
      </c>
    </row>
    <row r="256" spans="2:65" s="10" customFormat="1" ht="22.35" customHeight="1">
      <c r="B256" s="154"/>
      <c r="C256" s="155"/>
      <c r="D256" s="167" t="s">
        <v>71</v>
      </c>
      <c r="E256" s="168" t="s">
        <v>733</v>
      </c>
      <c r="F256" s="168" t="s">
        <v>734</v>
      </c>
      <c r="G256" s="155"/>
      <c r="H256" s="155"/>
      <c r="I256" s="155"/>
      <c r="J256" s="169">
        <f>BK256</f>
        <v>93872.8</v>
      </c>
      <c r="K256" s="155"/>
      <c r="L256" s="159"/>
      <c r="M256" s="160"/>
      <c r="N256" s="161"/>
      <c r="O256" s="161"/>
      <c r="P256" s="162">
        <f>SUM(P257:P273)</f>
        <v>124.40793799999999</v>
      </c>
      <c r="Q256" s="161"/>
      <c r="R256" s="162">
        <f>SUM(R257:R273)</f>
        <v>0</v>
      </c>
      <c r="S256" s="161"/>
      <c r="T256" s="163">
        <f>SUM(T257:T273)</f>
        <v>0</v>
      </c>
      <c r="AR256" s="164" t="s">
        <v>22</v>
      </c>
      <c r="AT256" s="165" t="s">
        <v>71</v>
      </c>
      <c r="AU256" s="165" t="s">
        <v>81</v>
      </c>
      <c r="AY256" s="164" t="s">
        <v>133</v>
      </c>
      <c r="BK256" s="166">
        <f>SUM(BK257:BK273)</f>
        <v>93872.8</v>
      </c>
    </row>
    <row r="257" spans="2:65" s="1" customFormat="1" ht="22.5" customHeight="1">
      <c r="B257" s="36"/>
      <c r="C257" s="170" t="s">
        <v>735</v>
      </c>
      <c r="D257" s="170" t="s">
        <v>135</v>
      </c>
      <c r="E257" s="171" t="s">
        <v>736</v>
      </c>
      <c r="F257" s="172" t="s">
        <v>737</v>
      </c>
      <c r="G257" s="173" t="s">
        <v>162</v>
      </c>
      <c r="H257" s="174">
        <v>190</v>
      </c>
      <c r="I257" s="175">
        <v>71.099999999999994</v>
      </c>
      <c r="J257" s="175">
        <f>ROUND(I257*H257,2)</f>
        <v>13509</v>
      </c>
      <c r="K257" s="172" t="s">
        <v>139</v>
      </c>
      <c r="L257" s="56"/>
      <c r="M257" s="176" t="s">
        <v>20</v>
      </c>
      <c r="N257" s="177" t="s">
        <v>43</v>
      </c>
      <c r="O257" s="178">
        <v>0.19600000000000001</v>
      </c>
      <c r="P257" s="178">
        <f>O257*H257</f>
        <v>37.24</v>
      </c>
      <c r="Q257" s="178">
        <v>0</v>
      </c>
      <c r="R257" s="178">
        <f>Q257*H257</f>
        <v>0</v>
      </c>
      <c r="S257" s="178">
        <v>0</v>
      </c>
      <c r="T257" s="179">
        <f>S257*H257</f>
        <v>0</v>
      </c>
      <c r="AR257" s="22" t="s">
        <v>140</v>
      </c>
      <c r="AT257" s="22" t="s">
        <v>135</v>
      </c>
      <c r="AU257" s="22" t="s">
        <v>154</v>
      </c>
      <c r="AY257" s="22" t="s">
        <v>133</v>
      </c>
      <c r="BE257" s="180">
        <f>IF(N257="základní",J257,0)</f>
        <v>13509</v>
      </c>
      <c r="BF257" s="180">
        <f>IF(N257="snížená",J257,0)</f>
        <v>0</v>
      </c>
      <c r="BG257" s="180">
        <f>IF(N257="zákl. přenesená",J257,0)</f>
        <v>0</v>
      </c>
      <c r="BH257" s="180">
        <f>IF(N257="sníž. přenesená",J257,0)</f>
        <v>0</v>
      </c>
      <c r="BI257" s="180">
        <f>IF(N257="nulová",J257,0)</f>
        <v>0</v>
      </c>
      <c r="BJ257" s="22" t="s">
        <v>22</v>
      </c>
      <c r="BK257" s="180">
        <f>ROUND(I257*H257,2)</f>
        <v>13509</v>
      </c>
      <c r="BL257" s="22" t="s">
        <v>140</v>
      </c>
      <c r="BM257" s="22" t="s">
        <v>738</v>
      </c>
    </row>
    <row r="258" spans="2:65" s="1" customFormat="1" ht="27">
      <c r="B258" s="36"/>
      <c r="C258" s="58"/>
      <c r="D258" s="196" t="s">
        <v>142</v>
      </c>
      <c r="E258" s="58"/>
      <c r="F258" s="208" t="s">
        <v>739</v>
      </c>
      <c r="G258" s="58"/>
      <c r="H258" s="58"/>
      <c r="I258" s="58"/>
      <c r="J258" s="58"/>
      <c r="K258" s="58"/>
      <c r="L258" s="56"/>
      <c r="M258" s="183"/>
      <c r="N258" s="37"/>
      <c r="O258" s="37"/>
      <c r="P258" s="37"/>
      <c r="Q258" s="37"/>
      <c r="R258" s="37"/>
      <c r="S258" s="37"/>
      <c r="T258" s="73"/>
      <c r="AT258" s="22" t="s">
        <v>142</v>
      </c>
      <c r="AU258" s="22" t="s">
        <v>154</v>
      </c>
    </row>
    <row r="259" spans="2:65" s="1" customFormat="1" ht="31.5" customHeight="1">
      <c r="B259" s="36"/>
      <c r="C259" s="170" t="s">
        <v>740</v>
      </c>
      <c r="D259" s="170" t="s">
        <v>135</v>
      </c>
      <c r="E259" s="171" t="s">
        <v>741</v>
      </c>
      <c r="F259" s="172" t="s">
        <v>742</v>
      </c>
      <c r="G259" s="173" t="s">
        <v>216</v>
      </c>
      <c r="H259" s="174">
        <v>100.078</v>
      </c>
      <c r="I259" s="175">
        <v>531</v>
      </c>
      <c r="J259" s="175">
        <f>ROUND(I259*H259,2)</f>
        <v>53141.42</v>
      </c>
      <c r="K259" s="172" t="s">
        <v>139</v>
      </c>
      <c r="L259" s="56"/>
      <c r="M259" s="176" t="s">
        <v>20</v>
      </c>
      <c r="N259" s="177" t="s">
        <v>43</v>
      </c>
      <c r="O259" s="178">
        <v>0.83499999999999996</v>
      </c>
      <c r="P259" s="178">
        <f>O259*H259</f>
        <v>83.565129999999996</v>
      </c>
      <c r="Q259" s="178">
        <v>0</v>
      </c>
      <c r="R259" s="178">
        <f>Q259*H259</f>
        <v>0</v>
      </c>
      <c r="S259" s="178">
        <v>0</v>
      </c>
      <c r="T259" s="179">
        <f>S259*H259</f>
        <v>0</v>
      </c>
      <c r="AR259" s="22" t="s">
        <v>140</v>
      </c>
      <c r="AT259" s="22" t="s">
        <v>135</v>
      </c>
      <c r="AU259" s="22" t="s">
        <v>154</v>
      </c>
      <c r="AY259" s="22" t="s">
        <v>133</v>
      </c>
      <c r="BE259" s="180">
        <f>IF(N259="základní",J259,0)</f>
        <v>53141.42</v>
      </c>
      <c r="BF259" s="180">
        <f>IF(N259="snížená",J259,0)</f>
        <v>0</v>
      </c>
      <c r="BG259" s="180">
        <f>IF(N259="zákl. přenesená",J259,0)</f>
        <v>0</v>
      </c>
      <c r="BH259" s="180">
        <f>IF(N259="sníž. přenesená",J259,0)</f>
        <v>0</v>
      </c>
      <c r="BI259" s="180">
        <f>IF(N259="nulová",J259,0)</f>
        <v>0</v>
      </c>
      <c r="BJ259" s="22" t="s">
        <v>22</v>
      </c>
      <c r="BK259" s="180">
        <f>ROUND(I259*H259,2)</f>
        <v>53141.42</v>
      </c>
      <c r="BL259" s="22" t="s">
        <v>140</v>
      </c>
      <c r="BM259" s="22" t="s">
        <v>743</v>
      </c>
    </row>
    <row r="260" spans="2:65" s="1" customFormat="1" ht="67.5">
      <c r="B260" s="36"/>
      <c r="C260" s="58"/>
      <c r="D260" s="196" t="s">
        <v>142</v>
      </c>
      <c r="E260" s="58"/>
      <c r="F260" s="208" t="s">
        <v>744</v>
      </c>
      <c r="G260" s="58"/>
      <c r="H260" s="58"/>
      <c r="I260" s="58"/>
      <c r="J260" s="58"/>
      <c r="K260" s="58"/>
      <c r="L260" s="56"/>
      <c r="M260" s="183"/>
      <c r="N260" s="37"/>
      <c r="O260" s="37"/>
      <c r="P260" s="37"/>
      <c r="Q260" s="37"/>
      <c r="R260" s="37"/>
      <c r="S260" s="37"/>
      <c r="T260" s="73"/>
      <c r="AT260" s="22" t="s">
        <v>142</v>
      </c>
      <c r="AU260" s="22" t="s">
        <v>154</v>
      </c>
    </row>
    <row r="261" spans="2:65" s="1" customFormat="1" ht="31.5" customHeight="1">
      <c r="B261" s="36"/>
      <c r="C261" s="170" t="s">
        <v>745</v>
      </c>
      <c r="D261" s="170" t="s">
        <v>135</v>
      </c>
      <c r="E261" s="171" t="s">
        <v>746</v>
      </c>
      <c r="F261" s="172" t="s">
        <v>747</v>
      </c>
      <c r="G261" s="173" t="s">
        <v>216</v>
      </c>
      <c r="H261" s="174">
        <v>900.702</v>
      </c>
      <c r="I261" s="175">
        <v>14.8</v>
      </c>
      <c r="J261" s="175">
        <f>ROUND(I261*H261,2)</f>
        <v>13330.39</v>
      </c>
      <c r="K261" s="172" t="s">
        <v>139</v>
      </c>
      <c r="L261" s="56"/>
      <c r="M261" s="176" t="s">
        <v>20</v>
      </c>
      <c r="N261" s="177" t="s">
        <v>43</v>
      </c>
      <c r="O261" s="178">
        <v>4.0000000000000001E-3</v>
      </c>
      <c r="P261" s="178">
        <f>O261*H261</f>
        <v>3.602808</v>
      </c>
      <c r="Q261" s="178">
        <v>0</v>
      </c>
      <c r="R261" s="178">
        <f>Q261*H261</f>
        <v>0</v>
      </c>
      <c r="S261" s="178">
        <v>0</v>
      </c>
      <c r="T261" s="179">
        <f>S261*H261</f>
        <v>0</v>
      </c>
      <c r="AR261" s="22" t="s">
        <v>140</v>
      </c>
      <c r="AT261" s="22" t="s">
        <v>135</v>
      </c>
      <c r="AU261" s="22" t="s">
        <v>154</v>
      </c>
      <c r="AY261" s="22" t="s">
        <v>133</v>
      </c>
      <c r="BE261" s="180">
        <f>IF(N261="základní",J261,0)</f>
        <v>13330.39</v>
      </c>
      <c r="BF261" s="180">
        <f>IF(N261="snížená",J261,0)</f>
        <v>0</v>
      </c>
      <c r="BG261" s="180">
        <f>IF(N261="zákl. přenesená",J261,0)</f>
        <v>0</v>
      </c>
      <c r="BH261" s="180">
        <f>IF(N261="sníž. přenesená",J261,0)</f>
        <v>0</v>
      </c>
      <c r="BI261" s="180">
        <f>IF(N261="nulová",J261,0)</f>
        <v>0</v>
      </c>
      <c r="BJ261" s="22" t="s">
        <v>22</v>
      </c>
      <c r="BK261" s="180">
        <f>ROUND(I261*H261,2)</f>
        <v>13330.39</v>
      </c>
      <c r="BL261" s="22" t="s">
        <v>140</v>
      </c>
      <c r="BM261" s="22" t="s">
        <v>748</v>
      </c>
    </row>
    <row r="262" spans="2:65" s="1" customFormat="1" ht="67.5">
      <c r="B262" s="36"/>
      <c r="C262" s="58"/>
      <c r="D262" s="181" t="s">
        <v>142</v>
      </c>
      <c r="E262" s="58"/>
      <c r="F262" s="182" t="s">
        <v>744</v>
      </c>
      <c r="G262" s="58"/>
      <c r="H262" s="58"/>
      <c r="I262" s="58"/>
      <c r="J262" s="58"/>
      <c r="K262" s="58"/>
      <c r="L262" s="56"/>
      <c r="M262" s="183"/>
      <c r="N262" s="37"/>
      <c r="O262" s="37"/>
      <c r="P262" s="37"/>
      <c r="Q262" s="37"/>
      <c r="R262" s="37"/>
      <c r="S262" s="37"/>
      <c r="T262" s="73"/>
      <c r="AT262" s="22" t="s">
        <v>142</v>
      </c>
      <c r="AU262" s="22" t="s">
        <v>154</v>
      </c>
    </row>
    <row r="263" spans="2:65" s="11" customFormat="1">
      <c r="B263" s="184"/>
      <c r="C263" s="185"/>
      <c r="D263" s="181" t="s">
        <v>144</v>
      </c>
      <c r="E263" s="186" t="s">
        <v>20</v>
      </c>
      <c r="F263" s="187" t="s">
        <v>749</v>
      </c>
      <c r="G263" s="185"/>
      <c r="H263" s="188">
        <v>900.702</v>
      </c>
      <c r="I263" s="185"/>
      <c r="J263" s="185"/>
      <c r="K263" s="185"/>
      <c r="L263" s="189"/>
      <c r="M263" s="190"/>
      <c r="N263" s="191"/>
      <c r="O263" s="191"/>
      <c r="P263" s="191"/>
      <c r="Q263" s="191"/>
      <c r="R263" s="191"/>
      <c r="S263" s="191"/>
      <c r="T263" s="192"/>
      <c r="AT263" s="193" t="s">
        <v>144</v>
      </c>
      <c r="AU263" s="193" t="s">
        <v>154</v>
      </c>
      <c r="AV263" s="11" t="s">
        <v>81</v>
      </c>
      <c r="AW263" s="11" t="s">
        <v>146</v>
      </c>
      <c r="AX263" s="11" t="s">
        <v>72</v>
      </c>
      <c r="AY263" s="193" t="s">
        <v>133</v>
      </c>
    </row>
    <row r="264" spans="2:65" s="12" customFormat="1">
      <c r="B264" s="194"/>
      <c r="C264" s="195"/>
      <c r="D264" s="196" t="s">
        <v>144</v>
      </c>
      <c r="E264" s="197" t="s">
        <v>20</v>
      </c>
      <c r="F264" s="198" t="s">
        <v>148</v>
      </c>
      <c r="G264" s="195"/>
      <c r="H264" s="199">
        <v>900.702</v>
      </c>
      <c r="I264" s="195"/>
      <c r="J264" s="195"/>
      <c r="K264" s="195"/>
      <c r="L264" s="200"/>
      <c r="M264" s="201"/>
      <c r="N264" s="202"/>
      <c r="O264" s="202"/>
      <c r="P264" s="202"/>
      <c r="Q264" s="202"/>
      <c r="R264" s="202"/>
      <c r="S264" s="202"/>
      <c r="T264" s="203"/>
      <c r="AT264" s="204" t="s">
        <v>144</v>
      </c>
      <c r="AU264" s="204" t="s">
        <v>154</v>
      </c>
      <c r="AV264" s="12" t="s">
        <v>140</v>
      </c>
      <c r="AW264" s="12" t="s">
        <v>146</v>
      </c>
      <c r="AX264" s="12" t="s">
        <v>22</v>
      </c>
      <c r="AY264" s="204" t="s">
        <v>133</v>
      </c>
    </row>
    <row r="265" spans="2:65" s="1" customFormat="1" ht="22.5" customHeight="1">
      <c r="B265" s="36"/>
      <c r="C265" s="170" t="s">
        <v>750</v>
      </c>
      <c r="D265" s="170" t="s">
        <v>135</v>
      </c>
      <c r="E265" s="171" t="s">
        <v>751</v>
      </c>
      <c r="F265" s="172" t="s">
        <v>752</v>
      </c>
      <c r="G265" s="173" t="s">
        <v>216</v>
      </c>
      <c r="H265" s="174">
        <v>37.343000000000004</v>
      </c>
      <c r="I265" s="175">
        <v>125</v>
      </c>
      <c r="J265" s="175">
        <f>ROUND(I265*H265,2)</f>
        <v>4667.88</v>
      </c>
      <c r="K265" s="172" t="s">
        <v>139</v>
      </c>
      <c r="L265" s="56"/>
      <c r="M265" s="176" t="s">
        <v>20</v>
      </c>
      <c r="N265" s="177" t="s">
        <v>43</v>
      </c>
      <c r="O265" s="178">
        <v>0</v>
      </c>
      <c r="P265" s="178">
        <f>O265*H265</f>
        <v>0</v>
      </c>
      <c r="Q265" s="178">
        <v>0</v>
      </c>
      <c r="R265" s="178">
        <f>Q265*H265</f>
        <v>0</v>
      </c>
      <c r="S265" s="178">
        <v>0</v>
      </c>
      <c r="T265" s="179">
        <f>S265*H265</f>
        <v>0</v>
      </c>
      <c r="AR265" s="22" t="s">
        <v>140</v>
      </c>
      <c r="AT265" s="22" t="s">
        <v>135</v>
      </c>
      <c r="AU265" s="22" t="s">
        <v>154</v>
      </c>
      <c r="AY265" s="22" t="s">
        <v>133</v>
      </c>
      <c r="BE265" s="180">
        <f>IF(N265="základní",J265,0)</f>
        <v>4667.88</v>
      </c>
      <c r="BF265" s="180">
        <f>IF(N265="snížená",J265,0)</f>
        <v>0</v>
      </c>
      <c r="BG265" s="180">
        <f>IF(N265="zákl. přenesená",J265,0)</f>
        <v>0</v>
      </c>
      <c r="BH265" s="180">
        <f>IF(N265="sníž. přenesená",J265,0)</f>
        <v>0</v>
      </c>
      <c r="BI265" s="180">
        <f>IF(N265="nulová",J265,0)</f>
        <v>0</v>
      </c>
      <c r="BJ265" s="22" t="s">
        <v>22</v>
      </c>
      <c r="BK265" s="180">
        <f>ROUND(I265*H265,2)</f>
        <v>4667.88</v>
      </c>
      <c r="BL265" s="22" t="s">
        <v>140</v>
      </c>
      <c r="BM265" s="22" t="s">
        <v>753</v>
      </c>
    </row>
    <row r="266" spans="2:65" s="1" customFormat="1" ht="67.5">
      <c r="B266" s="36"/>
      <c r="C266" s="58"/>
      <c r="D266" s="181" t="s">
        <v>142</v>
      </c>
      <c r="E266" s="58"/>
      <c r="F266" s="182" t="s">
        <v>754</v>
      </c>
      <c r="G266" s="58"/>
      <c r="H266" s="58"/>
      <c r="I266" s="58"/>
      <c r="J266" s="58"/>
      <c r="K266" s="58"/>
      <c r="L266" s="56"/>
      <c r="M266" s="183"/>
      <c r="N266" s="37"/>
      <c r="O266" s="37"/>
      <c r="P266" s="37"/>
      <c r="Q266" s="37"/>
      <c r="R266" s="37"/>
      <c r="S266" s="37"/>
      <c r="T266" s="73"/>
      <c r="AT266" s="22" t="s">
        <v>142</v>
      </c>
      <c r="AU266" s="22" t="s">
        <v>154</v>
      </c>
    </row>
    <row r="267" spans="2:65" s="11" customFormat="1">
      <c r="B267" s="184"/>
      <c r="C267" s="185"/>
      <c r="D267" s="196" t="s">
        <v>144</v>
      </c>
      <c r="E267" s="205" t="s">
        <v>20</v>
      </c>
      <c r="F267" s="206" t="s">
        <v>755</v>
      </c>
      <c r="G267" s="185"/>
      <c r="H267" s="207">
        <v>37.343000000000004</v>
      </c>
      <c r="I267" s="185"/>
      <c r="J267" s="185"/>
      <c r="K267" s="185"/>
      <c r="L267" s="189"/>
      <c r="M267" s="190"/>
      <c r="N267" s="191"/>
      <c r="O267" s="191"/>
      <c r="P267" s="191"/>
      <c r="Q267" s="191"/>
      <c r="R267" s="191"/>
      <c r="S267" s="191"/>
      <c r="T267" s="192"/>
      <c r="AT267" s="193" t="s">
        <v>144</v>
      </c>
      <c r="AU267" s="193" t="s">
        <v>154</v>
      </c>
      <c r="AV267" s="11" t="s">
        <v>81</v>
      </c>
      <c r="AW267" s="11" t="s">
        <v>146</v>
      </c>
      <c r="AX267" s="11" t="s">
        <v>22</v>
      </c>
      <c r="AY267" s="193" t="s">
        <v>133</v>
      </c>
    </row>
    <row r="268" spans="2:65" s="1" customFormat="1" ht="22.5" customHeight="1">
      <c r="B268" s="36"/>
      <c r="C268" s="170" t="s">
        <v>756</v>
      </c>
      <c r="D268" s="170" t="s">
        <v>135</v>
      </c>
      <c r="E268" s="171" t="s">
        <v>757</v>
      </c>
      <c r="F268" s="172" t="s">
        <v>758</v>
      </c>
      <c r="G268" s="173" t="s">
        <v>216</v>
      </c>
      <c r="H268" s="174">
        <v>29.414000000000001</v>
      </c>
      <c r="I268" s="175">
        <v>155</v>
      </c>
      <c r="J268" s="175">
        <f>ROUND(I268*H268,2)</f>
        <v>4559.17</v>
      </c>
      <c r="K268" s="172" t="s">
        <v>139</v>
      </c>
      <c r="L268" s="56"/>
      <c r="M268" s="176" t="s">
        <v>20</v>
      </c>
      <c r="N268" s="177" t="s">
        <v>43</v>
      </c>
      <c r="O268" s="178">
        <v>0</v>
      </c>
      <c r="P268" s="178">
        <f>O268*H268</f>
        <v>0</v>
      </c>
      <c r="Q268" s="178">
        <v>0</v>
      </c>
      <c r="R268" s="178">
        <f>Q268*H268</f>
        <v>0</v>
      </c>
      <c r="S268" s="178">
        <v>0</v>
      </c>
      <c r="T268" s="179">
        <f>S268*H268</f>
        <v>0</v>
      </c>
      <c r="AR268" s="22" t="s">
        <v>140</v>
      </c>
      <c r="AT268" s="22" t="s">
        <v>135</v>
      </c>
      <c r="AU268" s="22" t="s">
        <v>154</v>
      </c>
      <c r="AY268" s="22" t="s">
        <v>133</v>
      </c>
      <c r="BE268" s="180">
        <f>IF(N268="základní",J268,0)</f>
        <v>4559.17</v>
      </c>
      <c r="BF268" s="180">
        <f>IF(N268="snížená",J268,0)</f>
        <v>0</v>
      </c>
      <c r="BG268" s="180">
        <f>IF(N268="zákl. přenesená",J268,0)</f>
        <v>0</v>
      </c>
      <c r="BH268" s="180">
        <f>IF(N268="sníž. přenesená",J268,0)</f>
        <v>0</v>
      </c>
      <c r="BI268" s="180">
        <f>IF(N268="nulová",J268,0)</f>
        <v>0</v>
      </c>
      <c r="BJ268" s="22" t="s">
        <v>22</v>
      </c>
      <c r="BK268" s="180">
        <f>ROUND(I268*H268,2)</f>
        <v>4559.17</v>
      </c>
      <c r="BL268" s="22" t="s">
        <v>140</v>
      </c>
      <c r="BM268" s="22" t="s">
        <v>759</v>
      </c>
    </row>
    <row r="269" spans="2:65" s="1" customFormat="1" ht="67.5">
      <c r="B269" s="36"/>
      <c r="C269" s="58"/>
      <c r="D269" s="181" t="s">
        <v>142</v>
      </c>
      <c r="E269" s="58"/>
      <c r="F269" s="182" t="s">
        <v>754</v>
      </c>
      <c r="G269" s="58"/>
      <c r="H269" s="58"/>
      <c r="I269" s="58"/>
      <c r="J269" s="58"/>
      <c r="K269" s="58"/>
      <c r="L269" s="56"/>
      <c r="M269" s="183"/>
      <c r="N269" s="37"/>
      <c r="O269" s="37"/>
      <c r="P269" s="37"/>
      <c r="Q269" s="37"/>
      <c r="R269" s="37"/>
      <c r="S269" s="37"/>
      <c r="T269" s="73"/>
      <c r="AT269" s="22" t="s">
        <v>142</v>
      </c>
      <c r="AU269" s="22" t="s">
        <v>154</v>
      </c>
    </row>
    <row r="270" spans="2:65" s="11" customFormat="1">
      <c r="B270" s="184"/>
      <c r="C270" s="185"/>
      <c r="D270" s="196" t="s">
        <v>144</v>
      </c>
      <c r="E270" s="205" t="s">
        <v>20</v>
      </c>
      <c r="F270" s="206" t="s">
        <v>760</v>
      </c>
      <c r="G270" s="185"/>
      <c r="H270" s="207">
        <v>29.414000000000001</v>
      </c>
      <c r="I270" s="185"/>
      <c r="J270" s="185"/>
      <c r="K270" s="185"/>
      <c r="L270" s="189"/>
      <c r="M270" s="190"/>
      <c r="N270" s="191"/>
      <c r="O270" s="191"/>
      <c r="P270" s="191"/>
      <c r="Q270" s="191"/>
      <c r="R270" s="191"/>
      <c r="S270" s="191"/>
      <c r="T270" s="192"/>
      <c r="AT270" s="193" t="s">
        <v>144</v>
      </c>
      <c r="AU270" s="193" t="s">
        <v>154</v>
      </c>
      <c r="AV270" s="11" t="s">
        <v>81</v>
      </c>
      <c r="AW270" s="11" t="s">
        <v>146</v>
      </c>
      <c r="AX270" s="11" t="s">
        <v>22</v>
      </c>
      <c r="AY270" s="193" t="s">
        <v>133</v>
      </c>
    </row>
    <row r="271" spans="2:65" s="1" customFormat="1" ht="22.5" customHeight="1">
      <c r="B271" s="36"/>
      <c r="C271" s="170" t="s">
        <v>761</v>
      </c>
      <c r="D271" s="170" t="s">
        <v>135</v>
      </c>
      <c r="E271" s="171" t="s">
        <v>762</v>
      </c>
      <c r="F271" s="172" t="s">
        <v>763</v>
      </c>
      <c r="G271" s="173" t="s">
        <v>216</v>
      </c>
      <c r="H271" s="174">
        <v>33.320999999999998</v>
      </c>
      <c r="I271" s="175">
        <v>140</v>
      </c>
      <c r="J271" s="175">
        <f>ROUND(I271*H271,2)</f>
        <v>4664.9399999999996</v>
      </c>
      <c r="K271" s="172" t="s">
        <v>139</v>
      </c>
      <c r="L271" s="56"/>
      <c r="M271" s="176" t="s">
        <v>20</v>
      </c>
      <c r="N271" s="177" t="s">
        <v>43</v>
      </c>
      <c r="O271" s="178">
        <v>0</v>
      </c>
      <c r="P271" s="178">
        <f>O271*H271</f>
        <v>0</v>
      </c>
      <c r="Q271" s="178">
        <v>0</v>
      </c>
      <c r="R271" s="178">
        <f>Q271*H271</f>
        <v>0</v>
      </c>
      <c r="S271" s="178">
        <v>0</v>
      </c>
      <c r="T271" s="179">
        <f>S271*H271</f>
        <v>0</v>
      </c>
      <c r="AR271" s="22" t="s">
        <v>140</v>
      </c>
      <c r="AT271" s="22" t="s">
        <v>135</v>
      </c>
      <c r="AU271" s="22" t="s">
        <v>154</v>
      </c>
      <c r="AY271" s="22" t="s">
        <v>133</v>
      </c>
      <c r="BE271" s="180">
        <f>IF(N271="základní",J271,0)</f>
        <v>4664.9399999999996</v>
      </c>
      <c r="BF271" s="180">
        <f>IF(N271="snížená",J271,0)</f>
        <v>0</v>
      </c>
      <c r="BG271" s="180">
        <f>IF(N271="zákl. přenesená",J271,0)</f>
        <v>0</v>
      </c>
      <c r="BH271" s="180">
        <f>IF(N271="sníž. přenesená",J271,0)</f>
        <v>0</v>
      </c>
      <c r="BI271" s="180">
        <f>IF(N271="nulová",J271,0)</f>
        <v>0</v>
      </c>
      <c r="BJ271" s="22" t="s">
        <v>22</v>
      </c>
      <c r="BK271" s="180">
        <f>ROUND(I271*H271,2)</f>
        <v>4664.9399999999996</v>
      </c>
      <c r="BL271" s="22" t="s">
        <v>140</v>
      </c>
      <c r="BM271" s="22" t="s">
        <v>764</v>
      </c>
    </row>
    <row r="272" spans="2:65" s="1" customFormat="1" ht="67.5">
      <c r="B272" s="36"/>
      <c r="C272" s="58"/>
      <c r="D272" s="181" t="s">
        <v>142</v>
      </c>
      <c r="E272" s="58"/>
      <c r="F272" s="182" t="s">
        <v>754</v>
      </c>
      <c r="G272" s="58"/>
      <c r="H272" s="58"/>
      <c r="I272" s="58"/>
      <c r="J272" s="58"/>
      <c r="K272" s="58"/>
      <c r="L272" s="56"/>
      <c r="M272" s="183"/>
      <c r="N272" s="37"/>
      <c r="O272" s="37"/>
      <c r="P272" s="37"/>
      <c r="Q272" s="37"/>
      <c r="R272" s="37"/>
      <c r="S272" s="37"/>
      <c r="T272" s="73"/>
      <c r="AT272" s="22" t="s">
        <v>142</v>
      </c>
      <c r="AU272" s="22" t="s">
        <v>154</v>
      </c>
    </row>
    <row r="273" spans="2:65" s="11" customFormat="1">
      <c r="B273" s="184"/>
      <c r="C273" s="185"/>
      <c r="D273" s="181" t="s">
        <v>144</v>
      </c>
      <c r="E273" s="186" t="s">
        <v>20</v>
      </c>
      <c r="F273" s="187" t="s">
        <v>765</v>
      </c>
      <c r="G273" s="185"/>
      <c r="H273" s="188">
        <v>33.320999999999998</v>
      </c>
      <c r="I273" s="185"/>
      <c r="J273" s="185"/>
      <c r="K273" s="185"/>
      <c r="L273" s="189"/>
      <c r="M273" s="190"/>
      <c r="N273" s="191"/>
      <c r="O273" s="191"/>
      <c r="P273" s="191"/>
      <c r="Q273" s="191"/>
      <c r="R273" s="191"/>
      <c r="S273" s="191"/>
      <c r="T273" s="192"/>
      <c r="AT273" s="193" t="s">
        <v>144</v>
      </c>
      <c r="AU273" s="193" t="s">
        <v>154</v>
      </c>
      <c r="AV273" s="11" t="s">
        <v>81</v>
      </c>
      <c r="AW273" s="11" t="s">
        <v>146</v>
      </c>
      <c r="AX273" s="11" t="s">
        <v>22</v>
      </c>
      <c r="AY273" s="193" t="s">
        <v>133</v>
      </c>
    </row>
    <row r="274" spans="2:65" s="10" customFormat="1" ht="22.35" customHeight="1">
      <c r="B274" s="154"/>
      <c r="C274" s="155"/>
      <c r="D274" s="167" t="s">
        <v>71</v>
      </c>
      <c r="E274" s="168" t="s">
        <v>766</v>
      </c>
      <c r="F274" s="168" t="s">
        <v>767</v>
      </c>
      <c r="G274" s="155"/>
      <c r="H274" s="155"/>
      <c r="I274" s="155"/>
      <c r="J274" s="169">
        <f>BK274</f>
        <v>518229.11</v>
      </c>
      <c r="K274" s="155"/>
      <c r="L274" s="159"/>
      <c r="M274" s="160"/>
      <c r="N274" s="161"/>
      <c r="O274" s="161"/>
      <c r="P274" s="162">
        <f>SUM(P275:P276)</f>
        <v>931.93083999999999</v>
      </c>
      <c r="Q274" s="161"/>
      <c r="R274" s="162">
        <f>SUM(R275:R276)</f>
        <v>0</v>
      </c>
      <c r="S274" s="161"/>
      <c r="T274" s="163">
        <f>SUM(T275:T276)</f>
        <v>0</v>
      </c>
      <c r="AR274" s="164" t="s">
        <v>22</v>
      </c>
      <c r="AT274" s="165" t="s">
        <v>71</v>
      </c>
      <c r="AU274" s="165" t="s">
        <v>81</v>
      </c>
      <c r="AY274" s="164" t="s">
        <v>133</v>
      </c>
      <c r="BK274" s="166">
        <f>SUM(BK275:BK276)</f>
        <v>518229.11</v>
      </c>
    </row>
    <row r="275" spans="2:65" s="1" customFormat="1" ht="44.25" customHeight="1">
      <c r="B275" s="36"/>
      <c r="C275" s="170" t="s">
        <v>768</v>
      </c>
      <c r="D275" s="170" t="s">
        <v>135</v>
      </c>
      <c r="E275" s="171" t="s">
        <v>769</v>
      </c>
      <c r="F275" s="172" t="s">
        <v>441</v>
      </c>
      <c r="G275" s="173" t="s">
        <v>216</v>
      </c>
      <c r="H275" s="174">
        <v>629.68299999999999</v>
      </c>
      <c r="I275" s="175">
        <v>823</v>
      </c>
      <c r="J275" s="175">
        <f>ROUND(I275*H275,2)</f>
        <v>518229.11</v>
      </c>
      <c r="K275" s="172" t="s">
        <v>139</v>
      </c>
      <c r="L275" s="56"/>
      <c r="M275" s="176" t="s">
        <v>20</v>
      </c>
      <c r="N275" s="177" t="s">
        <v>43</v>
      </c>
      <c r="O275" s="178">
        <v>1.48</v>
      </c>
      <c r="P275" s="178">
        <f>O275*H275</f>
        <v>931.93083999999999</v>
      </c>
      <c r="Q275" s="178">
        <v>0</v>
      </c>
      <c r="R275" s="178">
        <f>Q275*H275</f>
        <v>0</v>
      </c>
      <c r="S275" s="178">
        <v>0</v>
      </c>
      <c r="T275" s="179">
        <f>S275*H275</f>
        <v>0</v>
      </c>
      <c r="AR275" s="22" t="s">
        <v>140</v>
      </c>
      <c r="AT275" s="22" t="s">
        <v>135</v>
      </c>
      <c r="AU275" s="22" t="s">
        <v>154</v>
      </c>
      <c r="AY275" s="22" t="s">
        <v>133</v>
      </c>
      <c r="BE275" s="180">
        <f>IF(N275="základní",J275,0)</f>
        <v>518229.11</v>
      </c>
      <c r="BF275" s="180">
        <f>IF(N275="snížená",J275,0)</f>
        <v>0</v>
      </c>
      <c r="BG275" s="180">
        <f>IF(N275="zákl. přenesená",J275,0)</f>
        <v>0</v>
      </c>
      <c r="BH275" s="180">
        <f>IF(N275="sníž. přenesená",J275,0)</f>
        <v>0</v>
      </c>
      <c r="BI275" s="180">
        <f>IF(N275="nulová",J275,0)</f>
        <v>0</v>
      </c>
      <c r="BJ275" s="22" t="s">
        <v>22</v>
      </c>
      <c r="BK275" s="180">
        <f>ROUND(I275*H275,2)</f>
        <v>518229.11</v>
      </c>
      <c r="BL275" s="22" t="s">
        <v>140</v>
      </c>
      <c r="BM275" s="22" t="s">
        <v>770</v>
      </c>
    </row>
    <row r="276" spans="2:65" s="1" customFormat="1" ht="54">
      <c r="B276" s="36"/>
      <c r="C276" s="58"/>
      <c r="D276" s="181" t="s">
        <v>142</v>
      </c>
      <c r="E276" s="58"/>
      <c r="F276" s="182" t="s">
        <v>443</v>
      </c>
      <c r="G276" s="58"/>
      <c r="H276" s="58"/>
      <c r="I276" s="58"/>
      <c r="J276" s="58"/>
      <c r="K276" s="58"/>
      <c r="L276" s="56"/>
      <c r="M276" s="183"/>
      <c r="N276" s="37"/>
      <c r="O276" s="37"/>
      <c r="P276" s="37"/>
      <c r="Q276" s="37"/>
      <c r="R276" s="37"/>
      <c r="S276" s="37"/>
      <c r="T276" s="73"/>
      <c r="AT276" s="22" t="s">
        <v>142</v>
      </c>
      <c r="AU276" s="22" t="s">
        <v>154</v>
      </c>
    </row>
    <row r="277" spans="2:65" s="10" customFormat="1" ht="29.85" customHeight="1">
      <c r="B277" s="154"/>
      <c r="C277" s="155"/>
      <c r="D277" s="156" t="s">
        <v>71</v>
      </c>
      <c r="E277" s="221" t="s">
        <v>771</v>
      </c>
      <c r="F277" s="221" t="s">
        <v>772</v>
      </c>
      <c r="G277" s="155"/>
      <c r="H277" s="155"/>
      <c r="I277" s="155"/>
      <c r="J277" s="222">
        <f>BK277</f>
        <v>4132697.69</v>
      </c>
      <c r="K277" s="155"/>
      <c r="L277" s="159"/>
      <c r="M277" s="160"/>
      <c r="N277" s="161"/>
      <c r="O277" s="161"/>
      <c r="P277" s="162">
        <f>P278+P328+P337+P416</f>
        <v>6984.3744409999999</v>
      </c>
      <c r="Q277" s="161"/>
      <c r="R277" s="162">
        <f>R278+R328+R337+R416</f>
        <v>1268.2278530000001</v>
      </c>
      <c r="S277" s="161"/>
      <c r="T277" s="163">
        <f>T278+T328+T337+T416</f>
        <v>0</v>
      </c>
      <c r="AR277" s="164" t="s">
        <v>22</v>
      </c>
      <c r="AT277" s="165" t="s">
        <v>71</v>
      </c>
      <c r="AU277" s="165" t="s">
        <v>22</v>
      </c>
      <c r="AY277" s="164" t="s">
        <v>133</v>
      </c>
      <c r="BK277" s="166">
        <f>BK278+BK328+BK337+BK416</f>
        <v>4132697.69</v>
      </c>
    </row>
    <row r="278" spans="2:65" s="10" customFormat="1" ht="14.85" customHeight="1">
      <c r="B278" s="154"/>
      <c r="C278" s="155"/>
      <c r="D278" s="167" t="s">
        <v>71</v>
      </c>
      <c r="E278" s="168" t="s">
        <v>773</v>
      </c>
      <c r="F278" s="168" t="s">
        <v>774</v>
      </c>
      <c r="G278" s="155"/>
      <c r="H278" s="155"/>
      <c r="I278" s="155"/>
      <c r="J278" s="169">
        <f>BK278</f>
        <v>1837338.7699999998</v>
      </c>
      <c r="K278" s="155"/>
      <c r="L278" s="159"/>
      <c r="M278" s="160"/>
      <c r="N278" s="161"/>
      <c r="O278" s="161"/>
      <c r="P278" s="162">
        <f>SUM(P279:P327)</f>
        <v>4215.2288210000006</v>
      </c>
      <c r="Q278" s="161"/>
      <c r="R278" s="162">
        <f>SUM(R279:R327)</f>
        <v>1015.1414664</v>
      </c>
      <c r="S278" s="161"/>
      <c r="T278" s="163">
        <f>SUM(T279:T327)</f>
        <v>0</v>
      </c>
      <c r="AR278" s="164" t="s">
        <v>22</v>
      </c>
      <c r="AT278" s="165" t="s">
        <v>71</v>
      </c>
      <c r="AU278" s="165" t="s">
        <v>81</v>
      </c>
      <c r="AY278" s="164" t="s">
        <v>133</v>
      </c>
      <c r="BK278" s="166">
        <f>SUM(BK279:BK327)</f>
        <v>1837338.7699999998</v>
      </c>
    </row>
    <row r="279" spans="2:65" s="1" customFormat="1" ht="57" customHeight="1">
      <c r="B279" s="36"/>
      <c r="C279" s="170" t="s">
        <v>775</v>
      </c>
      <c r="D279" s="170" t="s">
        <v>135</v>
      </c>
      <c r="E279" s="171" t="s">
        <v>776</v>
      </c>
      <c r="F279" s="172" t="s">
        <v>777</v>
      </c>
      <c r="G279" s="173" t="s">
        <v>162</v>
      </c>
      <c r="H279" s="174">
        <v>1.1000000000000001</v>
      </c>
      <c r="I279" s="175">
        <v>242</v>
      </c>
      <c r="J279" s="175">
        <f>ROUND(I279*H279,2)</f>
        <v>266.2</v>
      </c>
      <c r="K279" s="172" t="s">
        <v>139</v>
      </c>
      <c r="L279" s="56"/>
      <c r="M279" s="176" t="s">
        <v>20</v>
      </c>
      <c r="N279" s="177" t="s">
        <v>43</v>
      </c>
      <c r="O279" s="178">
        <v>0.70299999999999996</v>
      </c>
      <c r="P279" s="178">
        <f>O279*H279</f>
        <v>0.77329999999999999</v>
      </c>
      <c r="Q279" s="178">
        <v>8.6800000000000002E-3</v>
      </c>
      <c r="R279" s="178">
        <f>Q279*H279</f>
        <v>9.5480000000000009E-3</v>
      </c>
      <c r="S279" s="178">
        <v>0</v>
      </c>
      <c r="T279" s="179">
        <f>S279*H279</f>
        <v>0</v>
      </c>
      <c r="AR279" s="22" t="s">
        <v>140</v>
      </c>
      <c r="AT279" s="22" t="s">
        <v>135</v>
      </c>
      <c r="AU279" s="22" t="s">
        <v>154</v>
      </c>
      <c r="AY279" s="22" t="s">
        <v>133</v>
      </c>
      <c r="BE279" s="180">
        <f>IF(N279="základní",J279,0)</f>
        <v>266.2</v>
      </c>
      <c r="BF279" s="180">
        <f>IF(N279="snížená",J279,0)</f>
        <v>0</v>
      </c>
      <c r="BG279" s="180">
        <f>IF(N279="zákl. přenesená",J279,0)</f>
        <v>0</v>
      </c>
      <c r="BH279" s="180">
        <f>IF(N279="sníž. přenesená",J279,0)</f>
        <v>0</v>
      </c>
      <c r="BI279" s="180">
        <f>IF(N279="nulová",J279,0)</f>
        <v>0</v>
      </c>
      <c r="BJ279" s="22" t="s">
        <v>22</v>
      </c>
      <c r="BK279" s="180">
        <f>ROUND(I279*H279,2)</f>
        <v>266.2</v>
      </c>
      <c r="BL279" s="22" t="s">
        <v>140</v>
      </c>
      <c r="BM279" s="22" t="s">
        <v>778</v>
      </c>
    </row>
    <row r="280" spans="2:65" s="1" customFormat="1" ht="81">
      <c r="B280" s="36"/>
      <c r="C280" s="58"/>
      <c r="D280" s="196" t="s">
        <v>142</v>
      </c>
      <c r="E280" s="58"/>
      <c r="F280" s="208" t="s">
        <v>779</v>
      </c>
      <c r="G280" s="58"/>
      <c r="H280" s="58"/>
      <c r="I280" s="58"/>
      <c r="J280" s="58"/>
      <c r="K280" s="58"/>
      <c r="L280" s="56"/>
      <c r="M280" s="183"/>
      <c r="N280" s="37"/>
      <c r="O280" s="37"/>
      <c r="P280" s="37"/>
      <c r="Q280" s="37"/>
      <c r="R280" s="37"/>
      <c r="S280" s="37"/>
      <c r="T280" s="73"/>
      <c r="AT280" s="22" t="s">
        <v>142</v>
      </c>
      <c r="AU280" s="22" t="s">
        <v>154</v>
      </c>
    </row>
    <row r="281" spans="2:65" s="1" customFormat="1" ht="31.5" customHeight="1">
      <c r="B281" s="36"/>
      <c r="C281" s="170" t="s">
        <v>780</v>
      </c>
      <c r="D281" s="170" t="s">
        <v>135</v>
      </c>
      <c r="E281" s="171" t="s">
        <v>781</v>
      </c>
      <c r="F281" s="172" t="s">
        <v>782</v>
      </c>
      <c r="G281" s="173" t="s">
        <v>138</v>
      </c>
      <c r="H281" s="174">
        <v>90</v>
      </c>
      <c r="I281" s="175">
        <v>331</v>
      </c>
      <c r="J281" s="175">
        <f>ROUND(I281*H281,2)</f>
        <v>29790</v>
      </c>
      <c r="K281" s="172" t="s">
        <v>139</v>
      </c>
      <c r="L281" s="56"/>
      <c r="M281" s="176" t="s">
        <v>20</v>
      </c>
      <c r="N281" s="177" t="s">
        <v>43</v>
      </c>
      <c r="O281" s="178">
        <v>1.548</v>
      </c>
      <c r="P281" s="178">
        <f>O281*H281</f>
        <v>139.32</v>
      </c>
      <c r="Q281" s="178">
        <v>0</v>
      </c>
      <c r="R281" s="178">
        <f>Q281*H281</f>
        <v>0</v>
      </c>
      <c r="S281" s="178">
        <v>0</v>
      </c>
      <c r="T281" s="179">
        <f>S281*H281</f>
        <v>0</v>
      </c>
      <c r="AR281" s="22" t="s">
        <v>140</v>
      </c>
      <c r="AT281" s="22" t="s">
        <v>135</v>
      </c>
      <c r="AU281" s="22" t="s">
        <v>154</v>
      </c>
      <c r="AY281" s="22" t="s">
        <v>133</v>
      </c>
      <c r="BE281" s="180">
        <f>IF(N281="základní",J281,0)</f>
        <v>29790</v>
      </c>
      <c r="BF281" s="180">
        <f>IF(N281="snížená",J281,0)</f>
        <v>0</v>
      </c>
      <c r="BG281" s="180">
        <f>IF(N281="zákl. přenesená",J281,0)</f>
        <v>0</v>
      </c>
      <c r="BH281" s="180">
        <f>IF(N281="sníž. přenesená",J281,0)</f>
        <v>0</v>
      </c>
      <c r="BI281" s="180">
        <f>IF(N281="nulová",J281,0)</f>
        <v>0</v>
      </c>
      <c r="BJ281" s="22" t="s">
        <v>22</v>
      </c>
      <c r="BK281" s="180">
        <f>ROUND(I281*H281,2)</f>
        <v>29790</v>
      </c>
      <c r="BL281" s="22" t="s">
        <v>140</v>
      </c>
      <c r="BM281" s="22" t="s">
        <v>783</v>
      </c>
    </row>
    <row r="282" spans="2:65" s="1" customFormat="1" ht="378">
      <c r="B282" s="36"/>
      <c r="C282" s="58"/>
      <c r="D282" s="196" t="s">
        <v>142</v>
      </c>
      <c r="E282" s="58"/>
      <c r="F282" s="208" t="s">
        <v>784</v>
      </c>
      <c r="G282" s="58"/>
      <c r="H282" s="58"/>
      <c r="I282" s="58"/>
      <c r="J282" s="58"/>
      <c r="K282" s="58"/>
      <c r="L282" s="56"/>
      <c r="M282" s="183"/>
      <c r="N282" s="37"/>
      <c r="O282" s="37"/>
      <c r="P282" s="37"/>
      <c r="Q282" s="37"/>
      <c r="R282" s="37"/>
      <c r="S282" s="37"/>
      <c r="T282" s="73"/>
      <c r="AT282" s="22" t="s">
        <v>142</v>
      </c>
      <c r="AU282" s="22" t="s">
        <v>154</v>
      </c>
    </row>
    <row r="283" spans="2:65" s="1" customFormat="1" ht="31.5" customHeight="1">
      <c r="B283" s="36"/>
      <c r="C283" s="170" t="s">
        <v>785</v>
      </c>
      <c r="D283" s="170" t="s">
        <v>135</v>
      </c>
      <c r="E283" s="171" t="s">
        <v>136</v>
      </c>
      <c r="F283" s="172" t="s">
        <v>137</v>
      </c>
      <c r="G283" s="173" t="s">
        <v>138</v>
      </c>
      <c r="H283" s="174">
        <v>188.91</v>
      </c>
      <c r="I283" s="175">
        <v>29.2</v>
      </c>
      <c r="J283" s="175">
        <f>ROUND(I283*H283,2)</f>
        <v>5516.17</v>
      </c>
      <c r="K283" s="172" t="s">
        <v>139</v>
      </c>
      <c r="L283" s="56"/>
      <c r="M283" s="176" t="s">
        <v>20</v>
      </c>
      <c r="N283" s="177" t="s">
        <v>43</v>
      </c>
      <c r="O283" s="178">
        <v>9.7000000000000003E-2</v>
      </c>
      <c r="P283" s="178">
        <f>O283*H283</f>
        <v>18.324269999999999</v>
      </c>
      <c r="Q283" s="178">
        <v>0</v>
      </c>
      <c r="R283" s="178">
        <f>Q283*H283</f>
        <v>0</v>
      </c>
      <c r="S283" s="178">
        <v>0</v>
      </c>
      <c r="T283" s="179">
        <f>S283*H283</f>
        <v>0</v>
      </c>
      <c r="AR283" s="22" t="s">
        <v>140</v>
      </c>
      <c r="AT283" s="22" t="s">
        <v>135</v>
      </c>
      <c r="AU283" s="22" t="s">
        <v>154</v>
      </c>
      <c r="AY283" s="22" t="s">
        <v>133</v>
      </c>
      <c r="BE283" s="180">
        <f>IF(N283="základní",J283,0)</f>
        <v>5516.17</v>
      </c>
      <c r="BF283" s="180">
        <f>IF(N283="snížená",J283,0)</f>
        <v>0</v>
      </c>
      <c r="BG283" s="180">
        <f>IF(N283="zákl. přenesená",J283,0)</f>
        <v>0</v>
      </c>
      <c r="BH283" s="180">
        <f>IF(N283="sníž. přenesená",J283,0)</f>
        <v>0</v>
      </c>
      <c r="BI283" s="180">
        <f>IF(N283="nulová",J283,0)</f>
        <v>0</v>
      </c>
      <c r="BJ283" s="22" t="s">
        <v>22</v>
      </c>
      <c r="BK283" s="180">
        <f>ROUND(I283*H283,2)</f>
        <v>5516.17</v>
      </c>
      <c r="BL283" s="22" t="s">
        <v>140</v>
      </c>
      <c r="BM283" s="22" t="s">
        <v>786</v>
      </c>
    </row>
    <row r="284" spans="2:65" s="1" customFormat="1" ht="229.5">
      <c r="B284" s="36"/>
      <c r="C284" s="58"/>
      <c r="D284" s="181" t="s">
        <v>142</v>
      </c>
      <c r="E284" s="58"/>
      <c r="F284" s="182" t="s">
        <v>143</v>
      </c>
      <c r="G284" s="58"/>
      <c r="H284" s="58"/>
      <c r="I284" s="58"/>
      <c r="J284" s="58"/>
      <c r="K284" s="58"/>
      <c r="L284" s="56"/>
      <c r="M284" s="183"/>
      <c r="N284" s="37"/>
      <c r="O284" s="37"/>
      <c r="P284" s="37"/>
      <c r="Q284" s="37"/>
      <c r="R284" s="37"/>
      <c r="S284" s="37"/>
      <c r="T284" s="73"/>
      <c r="AT284" s="22" t="s">
        <v>142</v>
      </c>
      <c r="AU284" s="22" t="s">
        <v>154</v>
      </c>
    </row>
    <row r="285" spans="2:65" s="11" customFormat="1">
      <c r="B285" s="184"/>
      <c r="C285" s="185"/>
      <c r="D285" s="196" t="s">
        <v>144</v>
      </c>
      <c r="E285" s="205" t="s">
        <v>20</v>
      </c>
      <c r="F285" s="206" t="s">
        <v>787</v>
      </c>
      <c r="G285" s="185"/>
      <c r="H285" s="207">
        <v>188.91</v>
      </c>
      <c r="I285" s="185"/>
      <c r="J285" s="185"/>
      <c r="K285" s="185"/>
      <c r="L285" s="189"/>
      <c r="M285" s="190"/>
      <c r="N285" s="191"/>
      <c r="O285" s="191"/>
      <c r="P285" s="191"/>
      <c r="Q285" s="191"/>
      <c r="R285" s="191"/>
      <c r="S285" s="191"/>
      <c r="T285" s="192"/>
      <c r="AT285" s="193" t="s">
        <v>144</v>
      </c>
      <c r="AU285" s="193" t="s">
        <v>154</v>
      </c>
      <c r="AV285" s="11" t="s">
        <v>81</v>
      </c>
      <c r="AW285" s="11" t="s">
        <v>146</v>
      </c>
      <c r="AX285" s="11" t="s">
        <v>22</v>
      </c>
      <c r="AY285" s="193" t="s">
        <v>133</v>
      </c>
    </row>
    <row r="286" spans="2:65" s="1" customFormat="1" ht="31.5" customHeight="1">
      <c r="B286" s="36"/>
      <c r="C286" s="170" t="s">
        <v>788</v>
      </c>
      <c r="D286" s="170" t="s">
        <v>135</v>
      </c>
      <c r="E286" s="171" t="s">
        <v>149</v>
      </c>
      <c r="F286" s="172" t="s">
        <v>150</v>
      </c>
      <c r="G286" s="173" t="s">
        <v>138</v>
      </c>
      <c r="H286" s="174">
        <v>9.09</v>
      </c>
      <c r="I286" s="175">
        <v>547</v>
      </c>
      <c r="J286" s="175">
        <f>ROUND(I286*H286,2)</f>
        <v>4972.2299999999996</v>
      </c>
      <c r="K286" s="172" t="s">
        <v>139</v>
      </c>
      <c r="L286" s="56"/>
      <c r="M286" s="176" t="s">
        <v>20</v>
      </c>
      <c r="N286" s="177" t="s">
        <v>43</v>
      </c>
      <c r="O286" s="178">
        <v>2.2490000000000001</v>
      </c>
      <c r="P286" s="178">
        <f>O286*H286</f>
        <v>20.44341</v>
      </c>
      <c r="Q286" s="178">
        <v>0</v>
      </c>
      <c r="R286" s="178">
        <f>Q286*H286</f>
        <v>0</v>
      </c>
      <c r="S286" s="178">
        <v>0</v>
      </c>
      <c r="T286" s="179">
        <f>S286*H286</f>
        <v>0</v>
      </c>
      <c r="AR286" s="22" t="s">
        <v>140</v>
      </c>
      <c r="AT286" s="22" t="s">
        <v>135</v>
      </c>
      <c r="AU286" s="22" t="s">
        <v>154</v>
      </c>
      <c r="AY286" s="22" t="s">
        <v>133</v>
      </c>
      <c r="BE286" s="180">
        <f>IF(N286="základní",J286,0)</f>
        <v>4972.2299999999996</v>
      </c>
      <c r="BF286" s="180">
        <f>IF(N286="snížená",J286,0)</f>
        <v>0</v>
      </c>
      <c r="BG286" s="180">
        <f>IF(N286="zákl. přenesená",J286,0)</f>
        <v>0</v>
      </c>
      <c r="BH286" s="180">
        <f>IF(N286="sníž. přenesená",J286,0)</f>
        <v>0</v>
      </c>
      <c r="BI286" s="180">
        <f>IF(N286="nulová",J286,0)</f>
        <v>0</v>
      </c>
      <c r="BJ286" s="22" t="s">
        <v>22</v>
      </c>
      <c r="BK286" s="180">
        <f>ROUND(I286*H286,2)</f>
        <v>4972.2299999999996</v>
      </c>
      <c r="BL286" s="22" t="s">
        <v>140</v>
      </c>
      <c r="BM286" s="22" t="s">
        <v>789</v>
      </c>
    </row>
    <row r="287" spans="2:65" s="1" customFormat="1" ht="94.5">
      <c r="B287" s="36"/>
      <c r="C287" s="58"/>
      <c r="D287" s="181" t="s">
        <v>142</v>
      </c>
      <c r="E287" s="58"/>
      <c r="F287" s="182" t="s">
        <v>152</v>
      </c>
      <c r="G287" s="58"/>
      <c r="H287" s="58"/>
      <c r="I287" s="58"/>
      <c r="J287" s="58"/>
      <c r="K287" s="58"/>
      <c r="L287" s="56"/>
      <c r="M287" s="183"/>
      <c r="N287" s="37"/>
      <c r="O287" s="37"/>
      <c r="P287" s="37"/>
      <c r="Q287" s="37"/>
      <c r="R287" s="37"/>
      <c r="S287" s="37"/>
      <c r="T287" s="73"/>
      <c r="AT287" s="22" t="s">
        <v>142</v>
      </c>
      <c r="AU287" s="22" t="s">
        <v>154</v>
      </c>
    </row>
    <row r="288" spans="2:65" s="11" customFormat="1">
      <c r="B288" s="184"/>
      <c r="C288" s="185"/>
      <c r="D288" s="196" t="s">
        <v>144</v>
      </c>
      <c r="E288" s="205" t="s">
        <v>20</v>
      </c>
      <c r="F288" s="206" t="s">
        <v>790</v>
      </c>
      <c r="G288" s="185"/>
      <c r="H288" s="207">
        <v>9.09</v>
      </c>
      <c r="I288" s="185"/>
      <c r="J288" s="185"/>
      <c r="K288" s="185"/>
      <c r="L288" s="189"/>
      <c r="M288" s="190"/>
      <c r="N288" s="191"/>
      <c r="O288" s="191"/>
      <c r="P288" s="191"/>
      <c r="Q288" s="191"/>
      <c r="R288" s="191"/>
      <c r="S288" s="191"/>
      <c r="T288" s="192"/>
      <c r="AT288" s="193" t="s">
        <v>144</v>
      </c>
      <c r="AU288" s="193" t="s">
        <v>154</v>
      </c>
      <c r="AV288" s="11" t="s">
        <v>81</v>
      </c>
      <c r="AW288" s="11" t="s">
        <v>146</v>
      </c>
      <c r="AX288" s="11" t="s">
        <v>22</v>
      </c>
      <c r="AY288" s="193" t="s">
        <v>133</v>
      </c>
    </row>
    <row r="289" spans="2:65" s="1" customFormat="1" ht="31.5" customHeight="1">
      <c r="B289" s="36"/>
      <c r="C289" s="170" t="s">
        <v>791</v>
      </c>
      <c r="D289" s="170" t="s">
        <v>135</v>
      </c>
      <c r="E289" s="171" t="s">
        <v>155</v>
      </c>
      <c r="F289" s="172" t="s">
        <v>156</v>
      </c>
      <c r="G289" s="173" t="s">
        <v>138</v>
      </c>
      <c r="H289" s="174">
        <v>1981.32</v>
      </c>
      <c r="I289" s="175">
        <v>179</v>
      </c>
      <c r="J289" s="175">
        <f>ROUND(I289*H289,2)</f>
        <v>354656.28</v>
      </c>
      <c r="K289" s="172" t="s">
        <v>139</v>
      </c>
      <c r="L289" s="56"/>
      <c r="M289" s="176" t="s">
        <v>20</v>
      </c>
      <c r="N289" s="177" t="s">
        <v>43</v>
      </c>
      <c r="O289" s="178">
        <v>0.58599999999999997</v>
      </c>
      <c r="P289" s="178">
        <f>O289*H289</f>
        <v>1161.0535199999999</v>
      </c>
      <c r="Q289" s="178">
        <v>0</v>
      </c>
      <c r="R289" s="178">
        <f>Q289*H289</f>
        <v>0</v>
      </c>
      <c r="S289" s="178">
        <v>0</v>
      </c>
      <c r="T289" s="179">
        <f>S289*H289</f>
        <v>0</v>
      </c>
      <c r="AR289" s="22" t="s">
        <v>140</v>
      </c>
      <c r="AT289" s="22" t="s">
        <v>135</v>
      </c>
      <c r="AU289" s="22" t="s">
        <v>154</v>
      </c>
      <c r="AY289" s="22" t="s">
        <v>133</v>
      </c>
      <c r="BE289" s="180">
        <f>IF(N289="základní",J289,0)</f>
        <v>354656.28</v>
      </c>
      <c r="BF289" s="180">
        <f>IF(N289="snížená",J289,0)</f>
        <v>0</v>
      </c>
      <c r="BG289" s="180">
        <f>IF(N289="zákl. přenesená",J289,0)</f>
        <v>0</v>
      </c>
      <c r="BH289" s="180">
        <f>IF(N289="sníž. přenesená",J289,0)</f>
        <v>0</v>
      </c>
      <c r="BI289" s="180">
        <f>IF(N289="nulová",J289,0)</f>
        <v>0</v>
      </c>
      <c r="BJ289" s="22" t="s">
        <v>22</v>
      </c>
      <c r="BK289" s="180">
        <f>ROUND(I289*H289,2)</f>
        <v>354656.28</v>
      </c>
      <c r="BL289" s="22" t="s">
        <v>140</v>
      </c>
      <c r="BM289" s="22" t="s">
        <v>792</v>
      </c>
    </row>
    <row r="290" spans="2:65" s="1" customFormat="1" ht="202.5">
      <c r="B290" s="36"/>
      <c r="C290" s="58"/>
      <c r="D290" s="181" t="s">
        <v>142</v>
      </c>
      <c r="E290" s="58"/>
      <c r="F290" s="182" t="s">
        <v>158</v>
      </c>
      <c r="G290" s="58"/>
      <c r="H290" s="58"/>
      <c r="I290" s="58"/>
      <c r="J290" s="58"/>
      <c r="K290" s="58"/>
      <c r="L290" s="56"/>
      <c r="M290" s="183"/>
      <c r="N290" s="37"/>
      <c r="O290" s="37"/>
      <c r="P290" s="37"/>
      <c r="Q290" s="37"/>
      <c r="R290" s="37"/>
      <c r="S290" s="37"/>
      <c r="T290" s="73"/>
      <c r="AT290" s="22" t="s">
        <v>142</v>
      </c>
      <c r="AU290" s="22" t="s">
        <v>154</v>
      </c>
    </row>
    <row r="291" spans="2:65" s="11" customFormat="1">
      <c r="B291" s="184"/>
      <c r="C291" s="185"/>
      <c r="D291" s="196" t="s">
        <v>144</v>
      </c>
      <c r="E291" s="205" t="s">
        <v>20</v>
      </c>
      <c r="F291" s="206" t="s">
        <v>793</v>
      </c>
      <c r="G291" s="185"/>
      <c r="H291" s="207">
        <v>1981.32</v>
      </c>
      <c r="I291" s="185"/>
      <c r="J291" s="185"/>
      <c r="K291" s="185"/>
      <c r="L291" s="189"/>
      <c r="M291" s="190"/>
      <c r="N291" s="191"/>
      <c r="O291" s="191"/>
      <c r="P291" s="191"/>
      <c r="Q291" s="191"/>
      <c r="R291" s="191"/>
      <c r="S291" s="191"/>
      <c r="T291" s="192"/>
      <c r="AT291" s="193" t="s">
        <v>144</v>
      </c>
      <c r="AU291" s="193" t="s">
        <v>154</v>
      </c>
      <c r="AV291" s="11" t="s">
        <v>81</v>
      </c>
      <c r="AW291" s="11" t="s">
        <v>146</v>
      </c>
      <c r="AX291" s="11" t="s">
        <v>22</v>
      </c>
      <c r="AY291" s="193" t="s">
        <v>133</v>
      </c>
    </row>
    <row r="292" spans="2:65" s="1" customFormat="1" ht="31.5" customHeight="1">
      <c r="B292" s="36"/>
      <c r="C292" s="170" t="s">
        <v>794</v>
      </c>
      <c r="D292" s="170" t="s">
        <v>135</v>
      </c>
      <c r="E292" s="171" t="s">
        <v>166</v>
      </c>
      <c r="F292" s="172" t="s">
        <v>167</v>
      </c>
      <c r="G292" s="173" t="s">
        <v>168</v>
      </c>
      <c r="H292" s="174">
        <v>3944.4</v>
      </c>
      <c r="I292" s="175">
        <v>93.2</v>
      </c>
      <c r="J292" s="175">
        <f>ROUND(I292*H292,2)</f>
        <v>367618.08</v>
      </c>
      <c r="K292" s="172" t="s">
        <v>139</v>
      </c>
      <c r="L292" s="56"/>
      <c r="M292" s="176" t="s">
        <v>20</v>
      </c>
      <c r="N292" s="177" t="s">
        <v>43</v>
      </c>
      <c r="O292" s="178">
        <v>0.23599999999999999</v>
      </c>
      <c r="P292" s="178">
        <f>O292*H292</f>
        <v>930.87839999999994</v>
      </c>
      <c r="Q292" s="178">
        <v>8.4000000000000003E-4</v>
      </c>
      <c r="R292" s="178">
        <f>Q292*H292</f>
        <v>3.3132960000000002</v>
      </c>
      <c r="S292" s="178">
        <v>0</v>
      </c>
      <c r="T292" s="179">
        <f>S292*H292</f>
        <v>0</v>
      </c>
      <c r="AR292" s="22" t="s">
        <v>140</v>
      </c>
      <c r="AT292" s="22" t="s">
        <v>135</v>
      </c>
      <c r="AU292" s="22" t="s">
        <v>154</v>
      </c>
      <c r="AY292" s="22" t="s">
        <v>133</v>
      </c>
      <c r="BE292" s="180">
        <f>IF(N292="základní",J292,0)</f>
        <v>367618.08</v>
      </c>
      <c r="BF292" s="180">
        <f>IF(N292="snížená",J292,0)</f>
        <v>0</v>
      </c>
      <c r="BG292" s="180">
        <f>IF(N292="zákl. přenesená",J292,0)</f>
        <v>0</v>
      </c>
      <c r="BH292" s="180">
        <f>IF(N292="sníž. přenesená",J292,0)</f>
        <v>0</v>
      </c>
      <c r="BI292" s="180">
        <f>IF(N292="nulová",J292,0)</f>
        <v>0</v>
      </c>
      <c r="BJ292" s="22" t="s">
        <v>22</v>
      </c>
      <c r="BK292" s="180">
        <f>ROUND(I292*H292,2)</f>
        <v>367618.08</v>
      </c>
      <c r="BL292" s="22" t="s">
        <v>140</v>
      </c>
      <c r="BM292" s="22" t="s">
        <v>795</v>
      </c>
    </row>
    <row r="293" spans="2:65" s="1" customFormat="1" ht="148.5">
      <c r="B293" s="36"/>
      <c r="C293" s="58"/>
      <c r="D293" s="181" t="s">
        <v>142</v>
      </c>
      <c r="E293" s="58"/>
      <c r="F293" s="182" t="s">
        <v>170</v>
      </c>
      <c r="G293" s="58"/>
      <c r="H293" s="58"/>
      <c r="I293" s="58"/>
      <c r="J293" s="58"/>
      <c r="K293" s="58"/>
      <c r="L293" s="56"/>
      <c r="M293" s="183"/>
      <c r="N293" s="37"/>
      <c r="O293" s="37"/>
      <c r="P293" s="37"/>
      <c r="Q293" s="37"/>
      <c r="R293" s="37"/>
      <c r="S293" s="37"/>
      <c r="T293" s="73"/>
      <c r="AT293" s="22" t="s">
        <v>142</v>
      </c>
      <c r="AU293" s="22" t="s">
        <v>154</v>
      </c>
    </row>
    <row r="294" spans="2:65" s="11" customFormat="1">
      <c r="B294" s="184"/>
      <c r="C294" s="185"/>
      <c r="D294" s="196" t="s">
        <v>144</v>
      </c>
      <c r="E294" s="205" t="s">
        <v>20</v>
      </c>
      <c r="F294" s="206" t="s">
        <v>796</v>
      </c>
      <c r="G294" s="185"/>
      <c r="H294" s="207">
        <v>3944.4</v>
      </c>
      <c r="I294" s="185"/>
      <c r="J294" s="185"/>
      <c r="K294" s="185"/>
      <c r="L294" s="189"/>
      <c r="M294" s="190"/>
      <c r="N294" s="191"/>
      <c r="O294" s="191"/>
      <c r="P294" s="191"/>
      <c r="Q294" s="191"/>
      <c r="R294" s="191"/>
      <c r="S294" s="191"/>
      <c r="T294" s="192"/>
      <c r="AT294" s="193" t="s">
        <v>144</v>
      </c>
      <c r="AU294" s="193" t="s">
        <v>154</v>
      </c>
      <c r="AV294" s="11" t="s">
        <v>81</v>
      </c>
      <c r="AW294" s="11" t="s">
        <v>146</v>
      </c>
      <c r="AX294" s="11" t="s">
        <v>22</v>
      </c>
      <c r="AY294" s="193" t="s">
        <v>133</v>
      </c>
    </row>
    <row r="295" spans="2:65" s="1" customFormat="1" ht="31.5" customHeight="1">
      <c r="B295" s="36"/>
      <c r="C295" s="170" t="s">
        <v>797</v>
      </c>
      <c r="D295" s="170" t="s">
        <v>135</v>
      </c>
      <c r="E295" s="171" t="s">
        <v>173</v>
      </c>
      <c r="F295" s="172" t="s">
        <v>174</v>
      </c>
      <c r="G295" s="173" t="s">
        <v>168</v>
      </c>
      <c r="H295" s="174">
        <v>3944.4</v>
      </c>
      <c r="I295" s="175">
        <v>16.8</v>
      </c>
      <c r="J295" s="175">
        <f>ROUND(I295*H295,2)</f>
        <v>66265.919999999998</v>
      </c>
      <c r="K295" s="172" t="s">
        <v>139</v>
      </c>
      <c r="L295" s="56"/>
      <c r="M295" s="176" t="s">
        <v>20</v>
      </c>
      <c r="N295" s="177" t="s">
        <v>43</v>
      </c>
      <c r="O295" s="178">
        <v>7.0000000000000007E-2</v>
      </c>
      <c r="P295" s="178">
        <f>O295*H295</f>
        <v>276.10800000000006</v>
      </c>
      <c r="Q295" s="178">
        <v>0</v>
      </c>
      <c r="R295" s="178">
        <f>Q295*H295</f>
        <v>0</v>
      </c>
      <c r="S295" s="178">
        <v>0</v>
      </c>
      <c r="T295" s="179">
        <f>S295*H295</f>
        <v>0</v>
      </c>
      <c r="AR295" s="22" t="s">
        <v>140</v>
      </c>
      <c r="AT295" s="22" t="s">
        <v>135</v>
      </c>
      <c r="AU295" s="22" t="s">
        <v>154</v>
      </c>
      <c r="AY295" s="22" t="s">
        <v>133</v>
      </c>
      <c r="BE295" s="180">
        <f>IF(N295="základní",J295,0)</f>
        <v>66265.919999999998</v>
      </c>
      <c r="BF295" s="180">
        <f>IF(N295="snížená",J295,0)</f>
        <v>0</v>
      </c>
      <c r="BG295" s="180">
        <f>IF(N295="zákl. přenesená",J295,0)</f>
        <v>0</v>
      </c>
      <c r="BH295" s="180">
        <f>IF(N295="sníž. přenesená",J295,0)</f>
        <v>0</v>
      </c>
      <c r="BI295" s="180">
        <f>IF(N295="nulová",J295,0)</f>
        <v>0</v>
      </c>
      <c r="BJ295" s="22" t="s">
        <v>22</v>
      </c>
      <c r="BK295" s="180">
        <f>ROUND(I295*H295,2)</f>
        <v>66265.919999999998</v>
      </c>
      <c r="BL295" s="22" t="s">
        <v>140</v>
      </c>
      <c r="BM295" s="22" t="s">
        <v>798</v>
      </c>
    </row>
    <row r="296" spans="2:65" s="1" customFormat="1" ht="22.5" customHeight="1">
      <c r="B296" s="36"/>
      <c r="C296" s="170" t="s">
        <v>437</v>
      </c>
      <c r="D296" s="170" t="s">
        <v>135</v>
      </c>
      <c r="E296" s="171" t="s">
        <v>177</v>
      </c>
      <c r="F296" s="172" t="s">
        <v>178</v>
      </c>
      <c r="G296" s="173" t="s">
        <v>168</v>
      </c>
      <c r="H296" s="174">
        <v>16.5</v>
      </c>
      <c r="I296" s="175">
        <v>73.2</v>
      </c>
      <c r="J296" s="175">
        <f>ROUND(I296*H296,2)</f>
        <v>1207.8</v>
      </c>
      <c r="K296" s="172" t="s">
        <v>139</v>
      </c>
      <c r="L296" s="56"/>
      <c r="M296" s="176" t="s">
        <v>20</v>
      </c>
      <c r="N296" s="177" t="s">
        <v>43</v>
      </c>
      <c r="O296" s="178">
        <v>0.156</v>
      </c>
      <c r="P296" s="178">
        <f>O296*H296</f>
        <v>2.5739999999999998</v>
      </c>
      <c r="Q296" s="178">
        <v>6.9999999999999999E-4</v>
      </c>
      <c r="R296" s="178">
        <f>Q296*H296</f>
        <v>1.155E-2</v>
      </c>
      <c r="S296" s="178">
        <v>0</v>
      </c>
      <c r="T296" s="179">
        <f>S296*H296</f>
        <v>0</v>
      </c>
      <c r="AR296" s="22" t="s">
        <v>140</v>
      </c>
      <c r="AT296" s="22" t="s">
        <v>135</v>
      </c>
      <c r="AU296" s="22" t="s">
        <v>154</v>
      </c>
      <c r="AY296" s="22" t="s">
        <v>133</v>
      </c>
      <c r="BE296" s="180">
        <f>IF(N296="základní",J296,0)</f>
        <v>1207.8</v>
      </c>
      <c r="BF296" s="180">
        <f>IF(N296="snížená",J296,0)</f>
        <v>0</v>
      </c>
      <c r="BG296" s="180">
        <f>IF(N296="zákl. přenesená",J296,0)</f>
        <v>0</v>
      </c>
      <c r="BH296" s="180">
        <f>IF(N296="sníž. přenesená",J296,0)</f>
        <v>0</v>
      </c>
      <c r="BI296" s="180">
        <f>IF(N296="nulová",J296,0)</f>
        <v>0</v>
      </c>
      <c r="BJ296" s="22" t="s">
        <v>22</v>
      </c>
      <c r="BK296" s="180">
        <f>ROUND(I296*H296,2)</f>
        <v>1207.8</v>
      </c>
      <c r="BL296" s="22" t="s">
        <v>140</v>
      </c>
      <c r="BM296" s="22" t="s">
        <v>799</v>
      </c>
    </row>
    <row r="297" spans="2:65" s="1" customFormat="1" ht="81">
      <c r="B297" s="36"/>
      <c r="C297" s="58"/>
      <c r="D297" s="181" t="s">
        <v>142</v>
      </c>
      <c r="E297" s="58"/>
      <c r="F297" s="182" t="s">
        <v>180</v>
      </c>
      <c r="G297" s="58"/>
      <c r="H297" s="58"/>
      <c r="I297" s="58"/>
      <c r="J297" s="58"/>
      <c r="K297" s="58"/>
      <c r="L297" s="56"/>
      <c r="M297" s="183"/>
      <c r="N297" s="37"/>
      <c r="O297" s="37"/>
      <c r="P297" s="37"/>
      <c r="Q297" s="37"/>
      <c r="R297" s="37"/>
      <c r="S297" s="37"/>
      <c r="T297" s="73"/>
      <c r="AT297" s="22" t="s">
        <v>142</v>
      </c>
      <c r="AU297" s="22" t="s">
        <v>154</v>
      </c>
    </row>
    <row r="298" spans="2:65" s="11" customFormat="1">
      <c r="B298" s="184"/>
      <c r="C298" s="185"/>
      <c r="D298" s="196" t="s">
        <v>144</v>
      </c>
      <c r="E298" s="205" t="s">
        <v>20</v>
      </c>
      <c r="F298" s="206" t="s">
        <v>800</v>
      </c>
      <c r="G298" s="185"/>
      <c r="H298" s="207">
        <v>16.5</v>
      </c>
      <c r="I298" s="185"/>
      <c r="J298" s="185"/>
      <c r="K298" s="185"/>
      <c r="L298" s="189"/>
      <c r="M298" s="190"/>
      <c r="N298" s="191"/>
      <c r="O298" s="191"/>
      <c r="P298" s="191"/>
      <c r="Q298" s="191"/>
      <c r="R298" s="191"/>
      <c r="S298" s="191"/>
      <c r="T298" s="192"/>
      <c r="AT298" s="193" t="s">
        <v>144</v>
      </c>
      <c r="AU298" s="193" t="s">
        <v>154</v>
      </c>
      <c r="AV298" s="11" t="s">
        <v>81</v>
      </c>
      <c r="AW298" s="11" t="s">
        <v>146</v>
      </c>
      <c r="AX298" s="11" t="s">
        <v>22</v>
      </c>
      <c r="AY298" s="193" t="s">
        <v>133</v>
      </c>
    </row>
    <row r="299" spans="2:65" s="1" customFormat="1" ht="31.5" customHeight="1">
      <c r="B299" s="36"/>
      <c r="C299" s="170" t="s">
        <v>28</v>
      </c>
      <c r="D299" s="170" t="s">
        <v>135</v>
      </c>
      <c r="E299" s="171" t="s">
        <v>183</v>
      </c>
      <c r="F299" s="172" t="s">
        <v>184</v>
      </c>
      <c r="G299" s="173" t="s">
        <v>168</v>
      </c>
      <c r="H299" s="174">
        <v>16.5</v>
      </c>
      <c r="I299" s="175">
        <v>22.8</v>
      </c>
      <c r="J299" s="175">
        <f>ROUND(I299*H299,2)</f>
        <v>376.2</v>
      </c>
      <c r="K299" s="172" t="s">
        <v>139</v>
      </c>
      <c r="L299" s="56"/>
      <c r="M299" s="176" t="s">
        <v>20</v>
      </c>
      <c r="N299" s="177" t="s">
        <v>43</v>
      </c>
      <c r="O299" s="178">
        <v>9.5000000000000001E-2</v>
      </c>
      <c r="P299" s="178">
        <f>O299*H299</f>
        <v>1.5675000000000001</v>
      </c>
      <c r="Q299" s="178">
        <v>0</v>
      </c>
      <c r="R299" s="178">
        <f>Q299*H299</f>
        <v>0</v>
      </c>
      <c r="S299" s="178">
        <v>0</v>
      </c>
      <c r="T299" s="179">
        <f>S299*H299</f>
        <v>0</v>
      </c>
      <c r="AR299" s="22" t="s">
        <v>140</v>
      </c>
      <c r="AT299" s="22" t="s">
        <v>135</v>
      </c>
      <c r="AU299" s="22" t="s">
        <v>154</v>
      </c>
      <c r="AY299" s="22" t="s">
        <v>133</v>
      </c>
      <c r="BE299" s="180">
        <f>IF(N299="základní",J299,0)</f>
        <v>376.2</v>
      </c>
      <c r="BF299" s="180">
        <f>IF(N299="snížená",J299,0)</f>
        <v>0</v>
      </c>
      <c r="BG299" s="180">
        <f>IF(N299="zákl. přenesená",J299,0)</f>
        <v>0</v>
      </c>
      <c r="BH299" s="180">
        <f>IF(N299="sníž. přenesená",J299,0)</f>
        <v>0</v>
      </c>
      <c r="BI299" s="180">
        <f>IF(N299="nulová",J299,0)</f>
        <v>0</v>
      </c>
      <c r="BJ299" s="22" t="s">
        <v>22</v>
      </c>
      <c r="BK299" s="180">
        <f>ROUND(I299*H299,2)</f>
        <v>376.2</v>
      </c>
      <c r="BL299" s="22" t="s">
        <v>140</v>
      </c>
      <c r="BM299" s="22" t="s">
        <v>801</v>
      </c>
    </row>
    <row r="300" spans="2:65" s="1" customFormat="1" ht="31.5" customHeight="1">
      <c r="B300" s="36"/>
      <c r="C300" s="170" t="s">
        <v>802</v>
      </c>
      <c r="D300" s="170" t="s">
        <v>135</v>
      </c>
      <c r="E300" s="171" t="s">
        <v>187</v>
      </c>
      <c r="F300" s="172" t="s">
        <v>188</v>
      </c>
      <c r="G300" s="173" t="s">
        <v>138</v>
      </c>
      <c r="H300" s="174">
        <v>9.09</v>
      </c>
      <c r="I300" s="175">
        <v>41.4</v>
      </c>
      <c r="J300" s="175">
        <f>ROUND(I300*H300,2)</f>
        <v>376.33</v>
      </c>
      <c r="K300" s="172" t="s">
        <v>139</v>
      </c>
      <c r="L300" s="56"/>
      <c r="M300" s="176" t="s">
        <v>20</v>
      </c>
      <c r="N300" s="177" t="s">
        <v>43</v>
      </c>
      <c r="O300" s="178">
        <v>0.126</v>
      </c>
      <c r="P300" s="178">
        <f>O300*H300</f>
        <v>1.14534</v>
      </c>
      <c r="Q300" s="178">
        <v>4.6000000000000001E-4</v>
      </c>
      <c r="R300" s="178">
        <f>Q300*H300</f>
        <v>4.1814E-3</v>
      </c>
      <c r="S300" s="178">
        <v>0</v>
      </c>
      <c r="T300" s="179">
        <f>S300*H300</f>
        <v>0</v>
      </c>
      <c r="AR300" s="22" t="s">
        <v>140</v>
      </c>
      <c r="AT300" s="22" t="s">
        <v>135</v>
      </c>
      <c r="AU300" s="22" t="s">
        <v>154</v>
      </c>
      <c r="AY300" s="22" t="s">
        <v>133</v>
      </c>
      <c r="BE300" s="180">
        <f>IF(N300="základní",J300,0)</f>
        <v>376.33</v>
      </c>
      <c r="BF300" s="180">
        <f>IF(N300="snížená",J300,0)</f>
        <v>0</v>
      </c>
      <c r="BG300" s="180">
        <f>IF(N300="zákl. přenesená",J300,0)</f>
        <v>0</v>
      </c>
      <c r="BH300" s="180">
        <f>IF(N300="sníž. přenesená",J300,0)</f>
        <v>0</v>
      </c>
      <c r="BI300" s="180">
        <f>IF(N300="nulová",J300,0)</f>
        <v>0</v>
      </c>
      <c r="BJ300" s="22" t="s">
        <v>22</v>
      </c>
      <c r="BK300" s="180">
        <f>ROUND(I300*H300,2)</f>
        <v>376.33</v>
      </c>
      <c r="BL300" s="22" t="s">
        <v>140</v>
      </c>
      <c r="BM300" s="22" t="s">
        <v>803</v>
      </c>
    </row>
    <row r="301" spans="2:65" s="1" customFormat="1" ht="54">
      <c r="B301" s="36"/>
      <c r="C301" s="58"/>
      <c r="D301" s="196" t="s">
        <v>142</v>
      </c>
      <c r="E301" s="58"/>
      <c r="F301" s="208" t="s">
        <v>190</v>
      </c>
      <c r="G301" s="58"/>
      <c r="H301" s="58"/>
      <c r="I301" s="58"/>
      <c r="J301" s="58"/>
      <c r="K301" s="58"/>
      <c r="L301" s="56"/>
      <c r="M301" s="183"/>
      <c r="N301" s="37"/>
      <c r="O301" s="37"/>
      <c r="P301" s="37"/>
      <c r="Q301" s="37"/>
      <c r="R301" s="37"/>
      <c r="S301" s="37"/>
      <c r="T301" s="73"/>
      <c r="AT301" s="22" t="s">
        <v>142</v>
      </c>
      <c r="AU301" s="22" t="s">
        <v>154</v>
      </c>
    </row>
    <row r="302" spans="2:65" s="1" customFormat="1" ht="31.5" customHeight="1">
      <c r="B302" s="36"/>
      <c r="C302" s="170" t="s">
        <v>804</v>
      </c>
      <c r="D302" s="170" t="s">
        <v>135</v>
      </c>
      <c r="E302" s="171" t="s">
        <v>191</v>
      </c>
      <c r="F302" s="172" t="s">
        <v>192</v>
      </c>
      <c r="G302" s="173" t="s">
        <v>138</v>
      </c>
      <c r="H302" s="174">
        <v>9.09</v>
      </c>
      <c r="I302" s="175">
        <v>9.14</v>
      </c>
      <c r="J302" s="175">
        <f>ROUND(I302*H302,2)</f>
        <v>83.08</v>
      </c>
      <c r="K302" s="172" t="s">
        <v>139</v>
      </c>
      <c r="L302" s="56"/>
      <c r="M302" s="176" t="s">
        <v>20</v>
      </c>
      <c r="N302" s="177" t="s">
        <v>43</v>
      </c>
      <c r="O302" s="178">
        <v>3.7999999999999999E-2</v>
      </c>
      <c r="P302" s="178">
        <f>O302*H302</f>
        <v>0.34542</v>
      </c>
      <c r="Q302" s="178">
        <v>0</v>
      </c>
      <c r="R302" s="178">
        <f>Q302*H302</f>
        <v>0</v>
      </c>
      <c r="S302" s="178">
        <v>0</v>
      </c>
      <c r="T302" s="179">
        <f>S302*H302</f>
        <v>0</v>
      </c>
      <c r="AR302" s="22" t="s">
        <v>140</v>
      </c>
      <c r="AT302" s="22" t="s">
        <v>135</v>
      </c>
      <c r="AU302" s="22" t="s">
        <v>154</v>
      </c>
      <c r="AY302" s="22" t="s">
        <v>133</v>
      </c>
      <c r="BE302" s="180">
        <f>IF(N302="základní",J302,0)</f>
        <v>83.08</v>
      </c>
      <c r="BF302" s="180">
        <f>IF(N302="snížená",J302,0)</f>
        <v>0</v>
      </c>
      <c r="BG302" s="180">
        <f>IF(N302="zákl. přenesená",J302,0)</f>
        <v>0</v>
      </c>
      <c r="BH302" s="180">
        <f>IF(N302="sníž. přenesená",J302,0)</f>
        <v>0</v>
      </c>
      <c r="BI302" s="180">
        <f>IF(N302="nulová",J302,0)</f>
        <v>0</v>
      </c>
      <c r="BJ302" s="22" t="s">
        <v>22</v>
      </c>
      <c r="BK302" s="180">
        <f>ROUND(I302*H302,2)</f>
        <v>83.08</v>
      </c>
      <c r="BL302" s="22" t="s">
        <v>140</v>
      </c>
      <c r="BM302" s="22" t="s">
        <v>805</v>
      </c>
    </row>
    <row r="303" spans="2:65" s="1" customFormat="1" ht="44.25" customHeight="1">
      <c r="B303" s="36"/>
      <c r="C303" s="170" t="s">
        <v>806</v>
      </c>
      <c r="D303" s="170" t="s">
        <v>135</v>
      </c>
      <c r="E303" s="171" t="s">
        <v>195</v>
      </c>
      <c r="F303" s="172" t="s">
        <v>196</v>
      </c>
      <c r="G303" s="173" t="s">
        <v>138</v>
      </c>
      <c r="H303" s="174">
        <v>999.75</v>
      </c>
      <c r="I303" s="175">
        <v>73.8</v>
      </c>
      <c r="J303" s="175">
        <f>ROUND(I303*H303,2)</f>
        <v>73781.55</v>
      </c>
      <c r="K303" s="172" t="s">
        <v>139</v>
      </c>
      <c r="L303" s="56"/>
      <c r="M303" s="176" t="s">
        <v>20</v>
      </c>
      <c r="N303" s="177" t="s">
        <v>43</v>
      </c>
      <c r="O303" s="178">
        <v>0.34499999999999997</v>
      </c>
      <c r="P303" s="178">
        <f>O303*H303</f>
        <v>344.91374999999999</v>
      </c>
      <c r="Q303" s="178">
        <v>0</v>
      </c>
      <c r="R303" s="178">
        <f>Q303*H303</f>
        <v>0</v>
      </c>
      <c r="S303" s="178">
        <v>0</v>
      </c>
      <c r="T303" s="179">
        <f>S303*H303</f>
        <v>0</v>
      </c>
      <c r="AR303" s="22" t="s">
        <v>140</v>
      </c>
      <c r="AT303" s="22" t="s">
        <v>135</v>
      </c>
      <c r="AU303" s="22" t="s">
        <v>154</v>
      </c>
      <c r="AY303" s="22" t="s">
        <v>133</v>
      </c>
      <c r="BE303" s="180">
        <f>IF(N303="základní",J303,0)</f>
        <v>73781.55</v>
      </c>
      <c r="BF303" s="180">
        <f>IF(N303="snížená",J303,0)</f>
        <v>0</v>
      </c>
      <c r="BG303" s="180">
        <f>IF(N303="zákl. přenesená",J303,0)</f>
        <v>0</v>
      </c>
      <c r="BH303" s="180">
        <f>IF(N303="sníž. přenesená",J303,0)</f>
        <v>0</v>
      </c>
      <c r="BI303" s="180">
        <f>IF(N303="nulová",J303,0)</f>
        <v>0</v>
      </c>
      <c r="BJ303" s="22" t="s">
        <v>22</v>
      </c>
      <c r="BK303" s="180">
        <f>ROUND(I303*H303,2)</f>
        <v>73781.55</v>
      </c>
      <c r="BL303" s="22" t="s">
        <v>140</v>
      </c>
      <c r="BM303" s="22" t="s">
        <v>807</v>
      </c>
    </row>
    <row r="304" spans="2:65" s="1" customFormat="1" ht="94.5">
      <c r="B304" s="36"/>
      <c r="C304" s="58"/>
      <c r="D304" s="181" t="s">
        <v>142</v>
      </c>
      <c r="E304" s="58"/>
      <c r="F304" s="182" t="s">
        <v>198</v>
      </c>
      <c r="G304" s="58"/>
      <c r="H304" s="58"/>
      <c r="I304" s="58"/>
      <c r="J304" s="58"/>
      <c r="K304" s="58"/>
      <c r="L304" s="56"/>
      <c r="M304" s="183"/>
      <c r="N304" s="37"/>
      <c r="O304" s="37"/>
      <c r="P304" s="37"/>
      <c r="Q304" s="37"/>
      <c r="R304" s="37"/>
      <c r="S304" s="37"/>
      <c r="T304" s="73"/>
      <c r="AT304" s="22" t="s">
        <v>142</v>
      </c>
      <c r="AU304" s="22" t="s">
        <v>154</v>
      </c>
    </row>
    <row r="305" spans="2:65" s="11" customFormat="1">
      <c r="B305" s="184"/>
      <c r="C305" s="185"/>
      <c r="D305" s="196" t="s">
        <v>144</v>
      </c>
      <c r="E305" s="205" t="s">
        <v>20</v>
      </c>
      <c r="F305" s="206" t="s">
        <v>808</v>
      </c>
      <c r="G305" s="185"/>
      <c r="H305" s="207">
        <v>999.75</v>
      </c>
      <c r="I305" s="185"/>
      <c r="J305" s="185"/>
      <c r="K305" s="185"/>
      <c r="L305" s="189"/>
      <c r="M305" s="190"/>
      <c r="N305" s="191"/>
      <c r="O305" s="191"/>
      <c r="P305" s="191"/>
      <c r="Q305" s="191"/>
      <c r="R305" s="191"/>
      <c r="S305" s="191"/>
      <c r="T305" s="192"/>
      <c r="AT305" s="193" t="s">
        <v>144</v>
      </c>
      <c r="AU305" s="193" t="s">
        <v>154</v>
      </c>
      <c r="AV305" s="11" t="s">
        <v>81</v>
      </c>
      <c r="AW305" s="11" t="s">
        <v>146</v>
      </c>
      <c r="AX305" s="11" t="s">
        <v>22</v>
      </c>
      <c r="AY305" s="193" t="s">
        <v>133</v>
      </c>
    </row>
    <row r="306" spans="2:65" s="1" customFormat="1" ht="44.25" customHeight="1">
      <c r="B306" s="36"/>
      <c r="C306" s="170" t="s">
        <v>809</v>
      </c>
      <c r="D306" s="170" t="s">
        <v>135</v>
      </c>
      <c r="E306" s="171" t="s">
        <v>205</v>
      </c>
      <c r="F306" s="172" t="s">
        <v>206</v>
      </c>
      <c r="G306" s="173" t="s">
        <v>138</v>
      </c>
      <c r="H306" s="174">
        <v>643.29700000000003</v>
      </c>
      <c r="I306" s="175">
        <v>227</v>
      </c>
      <c r="J306" s="175">
        <f>ROUND(I306*H306,2)</f>
        <v>146028.42000000001</v>
      </c>
      <c r="K306" s="172" t="s">
        <v>139</v>
      </c>
      <c r="L306" s="56"/>
      <c r="M306" s="176" t="s">
        <v>20</v>
      </c>
      <c r="N306" s="177" t="s">
        <v>43</v>
      </c>
      <c r="O306" s="178">
        <v>8.3000000000000004E-2</v>
      </c>
      <c r="P306" s="178">
        <f>O306*H306</f>
        <v>53.393651000000006</v>
      </c>
      <c r="Q306" s="178">
        <v>0</v>
      </c>
      <c r="R306" s="178">
        <f>Q306*H306</f>
        <v>0</v>
      </c>
      <c r="S306" s="178">
        <v>0</v>
      </c>
      <c r="T306" s="179">
        <f>S306*H306</f>
        <v>0</v>
      </c>
      <c r="AR306" s="22" t="s">
        <v>140</v>
      </c>
      <c r="AT306" s="22" t="s">
        <v>135</v>
      </c>
      <c r="AU306" s="22" t="s">
        <v>154</v>
      </c>
      <c r="AY306" s="22" t="s">
        <v>133</v>
      </c>
      <c r="BE306" s="180">
        <f>IF(N306="základní",J306,0)</f>
        <v>146028.42000000001</v>
      </c>
      <c r="BF306" s="180">
        <f>IF(N306="snížená",J306,0)</f>
        <v>0</v>
      </c>
      <c r="BG306" s="180">
        <f>IF(N306="zákl. přenesená",J306,0)</f>
        <v>0</v>
      </c>
      <c r="BH306" s="180">
        <f>IF(N306="sníž. přenesená",J306,0)</f>
        <v>0</v>
      </c>
      <c r="BI306" s="180">
        <f>IF(N306="nulová",J306,0)</f>
        <v>0</v>
      </c>
      <c r="BJ306" s="22" t="s">
        <v>22</v>
      </c>
      <c r="BK306" s="180">
        <f>ROUND(I306*H306,2)</f>
        <v>146028.42000000001</v>
      </c>
      <c r="BL306" s="22" t="s">
        <v>140</v>
      </c>
      <c r="BM306" s="22" t="s">
        <v>810</v>
      </c>
    </row>
    <row r="307" spans="2:65" s="1" customFormat="1" ht="189">
      <c r="B307" s="36"/>
      <c r="C307" s="58"/>
      <c r="D307" s="196" t="s">
        <v>142</v>
      </c>
      <c r="E307" s="58"/>
      <c r="F307" s="208" t="s">
        <v>208</v>
      </c>
      <c r="G307" s="58"/>
      <c r="H307" s="58"/>
      <c r="I307" s="58"/>
      <c r="J307" s="58"/>
      <c r="K307" s="58"/>
      <c r="L307" s="56"/>
      <c r="M307" s="183"/>
      <c r="N307" s="37"/>
      <c r="O307" s="37"/>
      <c r="P307" s="37"/>
      <c r="Q307" s="37"/>
      <c r="R307" s="37"/>
      <c r="S307" s="37"/>
      <c r="T307" s="73"/>
      <c r="AT307" s="22" t="s">
        <v>142</v>
      </c>
      <c r="AU307" s="22" t="s">
        <v>154</v>
      </c>
    </row>
    <row r="308" spans="2:65" s="1" customFormat="1" ht="22.5" customHeight="1">
      <c r="B308" s="36"/>
      <c r="C308" s="170" t="s">
        <v>811</v>
      </c>
      <c r="D308" s="170" t="s">
        <v>135</v>
      </c>
      <c r="E308" s="171" t="s">
        <v>210</v>
      </c>
      <c r="F308" s="172" t="s">
        <v>211</v>
      </c>
      <c r="G308" s="173" t="s">
        <v>138</v>
      </c>
      <c r="H308" s="174">
        <v>643.29700000000003</v>
      </c>
      <c r="I308" s="175">
        <v>14.9</v>
      </c>
      <c r="J308" s="175">
        <f>ROUND(I308*H308,2)</f>
        <v>9585.1299999999992</v>
      </c>
      <c r="K308" s="172" t="s">
        <v>139</v>
      </c>
      <c r="L308" s="56"/>
      <c r="M308" s="176" t="s">
        <v>20</v>
      </c>
      <c r="N308" s="177" t="s">
        <v>43</v>
      </c>
      <c r="O308" s="178">
        <v>8.9999999999999993E-3</v>
      </c>
      <c r="P308" s="178">
        <f>O308*H308</f>
        <v>5.7896729999999996</v>
      </c>
      <c r="Q308" s="178">
        <v>0</v>
      </c>
      <c r="R308" s="178">
        <f>Q308*H308</f>
        <v>0</v>
      </c>
      <c r="S308" s="178">
        <v>0</v>
      </c>
      <c r="T308" s="179">
        <f>S308*H308</f>
        <v>0</v>
      </c>
      <c r="AR308" s="22" t="s">
        <v>140</v>
      </c>
      <c r="AT308" s="22" t="s">
        <v>135</v>
      </c>
      <c r="AU308" s="22" t="s">
        <v>154</v>
      </c>
      <c r="AY308" s="22" t="s">
        <v>133</v>
      </c>
      <c r="BE308" s="180">
        <f>IF(N308="základní",J308,0)</f>
        <v>9585.1299999999992</v>
      </c>
      <c r="BF308" s="180">
        <f>IF(N308="snížená",J308,0)</f>
        <v>0</v>
      </c>
      <c r="BG308" s="180">
        <f>IF(N308="zákl. přenesená",J308,0)</f>
        <v>0</v>
      </c>
      <c r="BH308" s="180">
        <f>IF(N308="sníž. přenesená",J308,0)</f>
        <v>0</v>
      </c>
      <c r="BI308" s="180">
        <f>IF(N308="nulová",J308,0)</f>
        <v>0</v>
      </c>
      <c r="BJ308" s="22" t="s">
        <v>22</v>
      </c>
      <c r="BK308" s="180">
        <f>ROUND(I308*H308,2)</f>
        <v>9585.1299999999992</v>
      </c>
      <c r="BL308" s="22" t="s">
        <v>140</v>
      </c>
      <c r="BM308" s="22" t="s">
        <v>812</v>
      </c>
    </row>
    <row r="309" spans="2:65" s="1" customFormat="1" ht="297">
      <c r="B309" s="36"/>
      <c r="C309" s="58"/>
      <c r="D309" s="196" t="s">
        <v>142</v>
      </c>
      <c r="E309" s="58"/>
      <c r="F309" s="208" t="s">
        <v>213</v>
      </c>
      <c r="G309" s="58"/>
      <c r="H309" s="58"/>
      <c r="I309" s="58"/>
      <c r="J309" s="58"/>
      <c r="K309" s="58"/>
      <c r="L309" s="56"/>
      <c r="M309" s="183"/>
      <c r="N309" s="37"/>
      <c r="O309" s="37"/>
      <c r="P309" s="37"/>
      <c r="Q309" s="37"/>
      <c r="R309" s="37"/>
      <c r="S309" s="37"/>
      <c r="T309" s="73"/>
      <c r="AT309" s="22" t="s">
        <v>142</v>
      </c>
      <c r="AU309" s="22" t="s">
        <v>154</v>
      </c>
    </row>
    <row r="310" spans="2:65" s="1" customFormat="1" ht="22.5" customHeight="1">
      <c r="B310" s="36"/>
      <c r="C310" s="170" t="s">
        <v>813</v>
      </c>
      <c r="D310" s="170" t="s">
        <v>135</v>
      </c>
      <c r="E310" s="171" t="s">
        <v>214</v>
      </c>
      <c r="F310" s="172" t="s">
        <v>215</v>
      </c>
      <c r="G310" s="173" t="s">
        <v>216</v>
      </c>
      <c r="H310" s="174">
        <v>1157.9349999999999</v>
      </c>
      <c r="I310" s="175">
        <v>140</v>
      </c>
      <c r="J310" s="175">
        <f>ROUND(I310*H310,2)</f>
        <v>162110.9</v>
      </c>
      <c r="K310" s="172" t="s">
        <v>139</v>
      </c>
      <c r="L310" s="56"/>
      <c r="M310" s="176" t="s">
        <v>20</v>
      </c>
      <c r="N310" s="177" t="s">
        <v>43</v>
      </c>
      <c r="O310" s="178">
        <v>0</v>
      </c>
      <c r="P310" s="178">
        <f>O310*H310</f>
        <v>0</v>
      </c>
      <c r="Q310" s="178">
        <v>0</v>
      </c>
      <c r="R310" s="178">
        <f>Q310*H310</f>
        <v>0</v>
      </c>
      <c r="S310" s="178">
        <v>0</v>
      </c>
      <c r="T310" s="179">
        <f>S310*H310</f>
        <v>0</v>
      </c>
      <c r="AR310" s="22" t="s">
        <v>140</v>
      </c>
      <c r="AT310" s="22" t="s">
        <v>135</v>
      </c>
      <c r="AU310" s="22" t="s">
        <v>154</v>
      </c>
      <c r="AY310" s="22" t="s">
        <v>133</v>
      </c>
      <c r="BE310" s="180">
        <f>IF(N310="základní",J310,0)</f>
        <v>162110.9</v>
      </c>
      <c r="BF310" s="180">
        <f>IF(N310="snížená",J310,0)</f>
        <v>0</v>
      </c>
      <c r="BG310" s="180">
        <f>IF(N310="zákl. přenesená",J310,0)</f>
        <v>0</v>
      </c>
      <c r="BH310" s="180">
        <f>IF(N310="sníž. přenesená",J310,0)</f>
        <v>0</v>
      </c>
      <c r="BI310" s="180">
        <f>IF(N310="nulová",J310,0)</f>
        <v>0</v>
      </c>
      <c r="BJ310" s="22" t="s">
        <v>22</v>
      </c>
      <c r="BK310" s="180">
        <f>ROUND(I310*H310,2)</f>
        <v>162110.9</v>
      </c>
      <c r="BL310" s="22" t="s">
        <v>140</v>
      </c>
      <c r="BM310" s="22" t="s">
        <v>814</v>
      </c>
    </row>
    <row r="311" spans="2:65" s="1" customFormat="1" ht="297">
      <c r="B311" s="36"/>
      <c r="C311" s="58"/>
      <c r="D311" s="181" t="s">
        <v>142</v>
      </c>
      <c r="E311" s="58"/>
      <c r="F311" s="182" t="s">
        <v>213</v>
      </c>
      <c r="G311" s="58"/>
      <c r="H311" s="58"/>
      <c r="I311" s="58"/>
      <c r="J311" s="58"/>
      <c r="K311" s="58"/>
      <c r="L311" s="56"/>
      <c r="M311" s="183"/>
      <c r="N311" s="37"/>
      <c r="O311" s="37"/>
      <c r="P311" s="37"/>
      <c r="Q311" s="37"/>
      <c r="R311" s="37"/>
      <c r="S311" s="37"/>
      <c r="T311" s="73"/>
      <c r="AT311" s="22" t="s">
        <v>142</v>
      </c>
      <c r="AU311" s="22" t="s">
        <v>154</v>
      </c>
    </row>
    <row r="312" spans="2:65" s="11" customFormat="1">
      <c r="B312" s="184"/>
      <c r="C312" s="185"/>
      <c r="D312" s="196" t="s">
        <v>144</v>
      </c>
      <c r="E312" s="185"/>
      <c r="F312" s="206" t="s">
        <v>815</v>
      </c>
      <c r="G312" s="185"/>
      <c r="H312" s="207">
        <v>1157.9349999999999</v>
      </c>
      <c r="I312" s="185"/>
      <c r="J312" s="185"/>
      <c r="K312" s="185"/>
      <c r="L312" s="189"/>
      <c r="M312" s="190"/>
      <c r="N312" s="191"/>
      <c r="O312" s="191"/>
      <c r="P312" s="191"/>
      <c r="Q312" s="191"/>
      <c r="R312" s="191"/>
      <c r="S312" s="191"/>
      <c r="T312" s="192"/>
      <c r="AT312" s="193" t="s">
        <v>144</v>
      </c>
      <c r="AU312" s="193" t="s">
        <v>154</v>
      </c>
      <c r="AV312" s="11" t="s">
        <v>81</v>
      </c>
      <c r="AW312" s="11" t="s">
        <v>6</v>
      </c>
      <c r="AX312" s="11" t="s">
        <v>22</v>
      </c>
      <c r="AY312" s="193" t="s">
        <v>133</v>
      </c>
    </row>
    <row r="313" spans="2:65" s="1" customFormat="1" ht="31.5" customHeight="1">
      <c r="B313" s="36"/>
      <c r="C313" s="170" t="s">
        <v>816</v>
      </c>
      <c r="D313" s="170" t="s">
        <v>135</v>
      </c>
      <c r="E313" s="171" t="s">
        <v>220</v>
      </c>
      <c r="F313" s="172" t="s">
        <v>221</v>
      </c>
      <c r="G313" s="173" t="s">
        <v>138</v>
      </c>
      <c r="H313" s="174">
        <v>1347.1130000000001</v>
      </c>
      <c r="I313" s="175">
        <v>79.5</v>
      </c>
      <c r="J313" s="175">
        <f>ROUND(I313*H313,2)</f>
        <v>107095.48</v>
      </c>
      <c r="K313" s="172" t="s">
        <v>139</v>
      </c>
      <c r="L313" s="56"/>
      <c r="M313" s="176" t="s">
        <v>20</v>
      </c>
      <c r="N313" s="177" t="s">
        <v>43</v>
      </c>
      <c r="O313" s="178">
        <v>0.29899999999999999</v>
      </c>
      <c r="P313" s="178">
        <f>O313*H313</f>
        <v>402.786787</v>
      </c>
      <c r="Q313" s="178">
        <v>0</v>
      </c>
      <c r="R313" s="178">
        <f>Q313*H313</f>
        <v>0</v>
      </c>
      <c r="S313" s="178">
        <v>0</v>
      </c>
      <c r="T313" s="179">
        <f>S313*H313</f>
        <v>0</v>
      </c>
      <c r="AR313" s="22" t="s">
        <v>140</v>
      </c>
      <c r="AT313" s="22" t="s">
        <v>135</v>
      </c>
      <c r="AU313" s="22" t="s">
        <v>154</v>
      </c>
      <c r="AY313" s="22" t="s">
        <v>133</v>
      </c>
      <c r="BE313" s="180">
        <f>IF(N313="základní",J313,0)</f>
        <v>107095.48</v>
      </c>
      <c r="BF313" s="180">
        <f>IF(N313="snížená",J313,0)</f>
        <v>0</v>
      </c>
      <c r="BG313" s="180">
        <f>IF(N313="zákl. přenesená",J313,0)</f>
        <v>0</v>
      </c>
      <c r="BH313" s="180">
        <f>IF(N313="sníž. přenesená",J313,0)</f>
        <v>0</v>
      </c>
      <c r="BI313" s="180">
        <f>IF(N313="nulová",J313,0)</f>
        <v>0</v>
      </c>
      <c r="BJ313" s="22" t="s">
        <v>22</v>
      </c>
      <c r="BK313" s="180">
        <f>ROUND(I313*H313,2)</f>
        <v>107095.48</v>
      </c>
      <c r="BL313" s="22" t="s">
        <v>140</v>
      </c>
      <c r="BM313" s="22" t="s">
        <v>817</v>
      </c>
    </row>
    <row r="314" spans="2:65" s="1" customFormat="1" ht="409.5">
      <c r="B314" s="36"/>
      <c r="C314" s="58"/>
      <c r="D314" s="181" t="s">
        <v>142</v>
      </c>
      <c r="E314" s="58"/>
      <c r="F314" s="182" t="s">
        <v>223</v>
      </c>
      <c r="G314" s="58"/>
      <c r="H314" s="58"/>
      <c r="I314" s="58"/>
      <c r="J314" s="58"/>
      <c r="K314" s="58"/>
      <c r="L314" s="56"/>
      <c r="M314" s="183"/>
      <c r="N314" s="37"/>
      <c r="O314" s="37"/>
      <c r="P314" s="37"/>
      <c r="Q314" s="37"/>
      <c r="R314" s="37"/>
      <c r="S314" s="37"/>
      <c r="T314" s="73"/>
      <c r="AT314" s="22" t="s">
        <v>142</v>
      </c>
      <c r="AU314" s="22" t="s">
        <v>154</v>
      </c>
    </row>
    <row r="315" spans="2:65" s="11" customFormat="1">
      <c r="B315" s="184"/>
      <c r="C315" s="185"/>
      <c r="D315" s="196" t="s">
        <v>144</v>
      </c>
      <c r="E315" s="205" t="s">
        <v>20</v>
      </c>
      <c r="F315" s="206" t="s">
        <v>818</v>
      </c>
      <c r="G315" s="185"/>
      <c r="H315" s="207">
        <v>1347.1130000000001</v>
      </c>
      <c r="I315" s="185"/>
      <c r="J315" s="185"/>
      <c r="K315" s="185"/>
      <c r="L315" s="189"/>
      <c r="M315" s="190"/>
      <c r="N315" s="191"/>
      <c r="O315" s="191"/>
      <c r="P315" s="191"/>
      <c r="Q315" s="191"/>
      <c r="R315" s="191"/>
      <c r="S315" s="191"/>
      <c r="T315" s="192"/>
      <c r="AT315" s="193" t="s">
        <v>144</v>
      </c>
      <c r="AU315" s="193" t="s">
        <v>154</v>
      </c>
      <c r="AV315" s="11" t="s">
        <v>81</v>
      </c>
      <c r="AW315" s="11" t="s">
        <v>146</v>
      </c>
      <c r="AX315" s="11" t="s">
        <v>22</v>
      </c>
      <c r="AY315" s="193" t="s">
        <v>133</v>
      </c>
    </row>
    <row r="316" spans="2:65" s="1" customFormat="1" ht="44.25" customHeight="1">
      <c r="B316" s="36"/>
      <c r="C316" s="170" t="s">
        <v>819</v>
      </c>
      <c r="D316" s="170" t="s">
        <v>135</v>
      </c>
      <c r="E316" s="171" t="s">
        <v>226</v>
      </c>
      <c r="F316" s="172" t="s">
        <v>227</v>
      </c>
      <c r="G316" s="173" t="s">
        <v>138</v>
      </c>
      <c r="H316" s="174">
        <v>505.892</v>
      </c>
      <c r="I316" s="175">
        <v>335</v>
      </c>
      <c r="J316" s="175">
        <f>ROUND(I316*H316,2)</f>
        <v>169473.82</v>
      </c>
      <c r="K316" s="172" t="s">
        <v>139</v>
      </c>
      <c r="L316" s="56"/>
      <c r="M316" s="176" t="s">
        <v>20</v>
      </c>
      <c r="N316" s="177" t="s">
        <v>43</v>
      </c>
      <c r="O316" s="178">
        <v>1.5</v>
      </c>
      <c r="P316" s="178">
        <f>O316*H316</f>
        <v>758.83799999999997</v>
      </c>
      <c r="Q316" s="178">
        <v>0</v>
      </c>
      <c r="R316" s="178">
        <f>Q316*H316</f>
        <v>0</v>
      </c>
      <c r="S316" s="178">
        <v>0</v>
      </c>
      <c r="T316" s="179">
        <f>S316*H316</f>
        <v>0</v>
      </c>
      <c r="AR316" s="22" t="s">
        <v>140</v>
      </c>
      <c r="AT316" s="22" t="s">
        <v>135</v>
      </c>
      <c r="AU316" s="22" t="s">
        <v>154</v>
      </c>
      <c r="AY316" s="22" t="s">
        <v>133</v>
      </c>
      <c r="BE316" s="180">
        <f>IF(N316="základní",J316,0)</f>
        <v>169473.82</v>
      </c>
      <c r="BF316" s="180">
        <f>IF(N316="snížená",J316,0)</f>
        <v>0</v>
      </c>
      <c r="BG316" s="180">
        <f>IF(N316="zákl. přenesená",J316,0)</f>
        <v>0</v>
      </c>
      <c r="BH316" s="180">
        <f>IF(N316="sníž. přenesená",J316,0)</f>
        <v>0</v>
      </c>
      <c r="BI316" s="180">
        <f>IF(N316="nulová",J316,0)</f>
        <v>0</v>
      </c>
      <c r="BJ316" s="22" t="s">
        <v>22</v>
      </c>
      <c r="BK316" s="180">
        <f>ROUND(I316*H316,2)</f>
        <v>169473.82</v>
      </c>
      <c r="BL316" s="22" t="s">
        <v>140</v>
      </c>
      <c r="BM316" s="22" t="s">
        <v>820</v>
      </c>
    </row>
    <row r="317" spans="2:65" s="1" customFormat="1" ht="94.5">
      <c r="B317" s="36"/>
      <c r="C317" s="58"/>
      <c r="D317" s="181" t="s">
        <v>142</v>
      </c>
      <c r="E317" s="58"/>
      <c r="F317" s="182" t="s">
        <v>229</v>
      </c>
      <c r="G317" s="58"/>
      <c r="H317" s="58"/>
      <c r="I317" s="58"/>
      <c r="J317" s="58"/>
      <c r="K317" s="58"/>
      <c r="L317" s="56"/>
      <c r="M317" s="183"/>
      <c r="N317" s="37"/>
      <c r="O317" s="37"/>
      <c r="P317" s="37"/>
      <c r="Q317" s="37"/>
      <c r="R317" s="37"/>
      <c r="S317" s="37"/>
      <c r="T317" s="73"/>
      <c r="AT317" s="22" t="s">
        <v>142</v>
      </c>
      <c r="AU317" s="22" t="s">
        <v>154</v>
      </c>
    </row>
    <row r="318" spans="2:65" s="11" customFormat="1">
      <c r="B318" s="184"/>
      <c r="C318" s="185"/>
      <c r="D318" s="196" t="s">
        <v>144</v>
      </c>
      <c r="E318" s="205" t="s">
        <v>20</v>
      </c>
      <c r="F318" s="206" t="s">
        <v>821</v>
      </c>
      <c r="G318" s="185"/>
      <c r="H318" s="207">
        <v>505.892</v>
      </c>
      <c r="I318" s="185"/>
      <c r="J318" s="185"/>
      <c r="K318" s="185"/>
      <c r="L318" s="189"/>
      <c r="M318" s="190"/>
      <c r="N318" s="191"/>
      <c r="O318" s="191"/>
      <c r="P318" s="191"/>
      <c r="Q318" s="191"/>
      <c r="R318" s="191"/>
      <c r="S318" s="191"/>
      <c r="T318" s="192"/>
      <c r="AT318" s="193" t="s">
        <v>144</v>
      </c>
      <c r="AU318" s="193" t="s">
        <v>154</v>
      </c>
      <c r="AV318" s="11" t="s">
        <v>81</v>
      </c>
      <c r="AW318" s="11" t="s">
        <v>146</v>
      </c>
      <c r="AX318" s="11" t="s">
        <v>22</v>
      </c>
      <c r="AY318" s="193" t="s">
        <v>133</v>
      </c>
    </row>
    <row r="319" spans="2:65" s="1" customFormat="1" ht="22.5" customHeight="1">
      <c r="B319" s="36"/>
      <c r="C319" s="209" t="s">
        <v>822</v>
      </c>
      <c r="D319" s="209" t="s">
        <v>232</v>
      </c>
      <c r="E319" s="210" t="s">
        <v>233</v>
      </c>
      <c r="F319" s="211" t="s">
        <v>234</v>
      </c>
      <c r="G319" s="212" t="s">
        <v>216</v>
      </c>
      <c r="H319" s="213">
        <v>1011.784</v>
      </c>
      <c r="I319" s="214">
        <v>301</v>
      </c>
      <c r="J319" s="214">
        <f>ROUND(I319*H319,2)</f>
        <v>304546.98</v>
      </c>
      <c r="K319" s="211" t="s">
        <v>139</v>
      </c>
      <c r="L319" s="215"/>
      <c r="M319" s="216" t="s">
        <v>20</v>
      </c>
      <c r="N319" s="217" t="s">
        <v>43</v>
      </c>
      <c r="O319" s="178">
        <v>0</v>
      </c>
      <c r="P319" s="178">
        <f>O319*H319</f>
        <v>0</v>
      </c>
      <c r="Q319" s="178">
        <v>1</v>
      </c>
      <c r="R319" s="178">
        <f>Q319*H319</f>
        <v>1011.784</v>
      </c>
      <c r="S319" s="178">
        <v>0</v>
      </c>
      <c r="T319" s="179">
        <f>S319*H319</f>
        <v>0</v>
      </c>
      <c r="AR319" s="22" t="s">
        <v>182</v>
      </c>
      <c r="AT319" s="22" t="s">
        <v>232</v>
      </c>
      <c r="AU319" s="22" t="s">
        <v>154</v>
      </c>
      <c r="AY319" s="22" t="s">
        <v>133</v>
      </c>
      <c r="BE319" s="180">
        <f>IF(N319="základní",J319,0)</f>
        <v>304546.98</v>
      </c>
      <c r="BF319" s="180">
        <f>IF(N319="snížená",J319,0)</f>
        <v>0</v>
      </c>
      <c r="BG319" s="180">
        <f>IF(N319="zákl. přenesená",J319,0)</f>
        <v>0</v>
      </c>
      <c r="BH319" s="180">
        <f>IF(N319="sníž. přenesená",J319,0)</f>
        <v>0</v>
      </c>
      <c r="BI319" s="180">
        <f>IF(N319="nulová",J319,0)</f>
        <v>0</v>
      </c>
      <c r="BJ319" s="22" t="s">
        <v>22</v>
      </c>
      <c r="BK319" s="180">
        <f>ROUND(I319*H319,2)</f>
        <v>304546.98</v>
      </c>
      <c r="BL319" s="22" t="s">
        <v>140</v>
      </c>
      <c r="BM319" s="22" t="s">
        <v>823</v>
      </c>
    </row>
    <row r="320" spans="2:65" s="11" customFormat="1">
      <c r="B320" s="184"/>
      <c r="C320" s="185"/>
      <c r="D320" s="196" t="s">
        <v>144</v>
      </c>
      <c r="E320" s="185"/>
      <c r="F320" s="206" t="s">
        <v>824</v>
      </c>
      <c r="G320" s="185"/>
      <c r="H320" s="207">
        <v>1011.784</v>
      </c>
      <c r="I320" s="185"/>
      <c r="J320" s="185"/>
      <c r="K320" s="185"/>
      <c r="L320" s="189"/>
      <c r="M320" s="190"/>
      <c r="N320" s="191"/>
      <c r="O320" s="191"/>
      <c r="P320" s="191"/>
      <c r="Q320" s="191"/>
      <c r="R320" s="191"/>
      <c r="S320" s="191"/>
      <c r="T320" s="192"/>
      <c r="AT320" s="193" t="s">
        <v>144</v>
      </c>
      <c r="AU320" s="193" t="s">
        <v>154</v>
      </c>
      <c r="AV320" s="11" t="s">
        <v>81</v>
      </c>
      <c r="AW320" s="11" t="s">
        <v>6</v>
      </c>
      <c r="AX320" s="11" t="s">
        <v>22</v>
      </c>
      <c r="AY320" s="193" t="s">
        <v>133</v>
      </c>
    </row>
    <row r="321" spans="2:65" s="1" customFormat="1" ht="31.5" customHeight="1">
      <c r="B321" s="36"/>
      <c r="C321" s="170" t="s">
        <v>825</v>
      </c>
      <c r="D321" s="170" t="s">
        <v>135</v>
      </c>
      <c r="E321" s="171" t="s">
        <v>238</v>
      </c>
      <c r="F321" s="172" t="s">
        <v>239</v>
      </c>
      <c r="G321" s="173" t="s">
        <v>168</v>
      </c>
      <c r="H321" s="174">
        <v>1259.4000000000001</v>
      </c>
      <c r="I321" s="175">
        <v>15.4</v>
      </c>
      <c r="J321" s="175">
        <f>ROUND(I321*H321,2)</f>
        <v>19394.759999999998</v>
      </c>
      <c r="K321" s="172" t="s">
        <v>139</v>
      </c>
      <c r="L321" s="56"/>
      <c r="M321" s="176" t="s">
        <v>20</v>
      </c>
      <c r="N321" s="177" t="s">
        <v>43</v>
      </c>
      <c r="O321" s="178">
        <v>5.8000000000000003E-2</v>
      </c>
      <c r="P321" s="178">
        <f>O321*H321</f>
        <v>73.045200000000008</v>
      </c>
      <c r="Q321" s="178">
        <v>0</v>
      </c>
      <c r="R321" s="178">
        <f>Q321*H321</f>
        <v>0</v>
      </c>
      <c r="S321" s="178">
        <v>0</v>
      </c>
      <c r="T321" s="179">
        <f>S321*H321</f>
        <v>0</v>
      </c>
      <c r="AR321" s="22" t="s">
        <v>140</v>
      </c>
      <c r="AT321" s="22" t="s">
        <v>135</v>
      </c>
      <c r="AU321" s="22" t="s">
        <v>154</v>
      </c>
      <c r="AY321" s="22" t="s">
        <v>133</v>
      </c>
      <c r="BE321" s="180">
        <f>IF(N321="základní",J321,0)</f>
        <v>19394.759999999998</v>
      </c>
      <c r="BF321" s="180">
        <f>IF(N321="snížená",J321,0)</f>
        <v>0</v>
      </c>
      <c r="BG321" s="180">
        <f>IF(N321="zákl. přenesená",J321,0)</f>
        <v>0</v>
      </c>
      <c r="BH321" s="180">
        <f>IF(N321="sníž. přenesená",J321,0)</f>
        <v>0</v>
      </c>
      <c r="BI321" s="180">
        <f>IF(N321="nulová",J321,0)</f>
        <v>0</v>
      </c>
      <c r="BJ321" s="22" t="s">
        <v>22</v>
      </c>
      <c r="BK321" s="180">
        <f>ROUND(I321*H321,2)</f>
        <v>19394.759999999998</v>
      </c>
      <c r="BL321" s="22" t="s">
        <v>140</v>
      </c>
      <c r="BM321" s="22" t="s">
        <v>826</v>
      </c>
    </row>
    <row r="322" spans="2:65" s="1" customFormat="1" ht="121.5">
      <c r="B322" s="36"/>
      <c r="C322" s="58"/>
      <c r="D322" s="196" t="s">
        <v>142</v>
      </c>
      <c r="E322" s="58"/>
      <c r="F322" s="208" t="s">
        <v>241</v>
      </c>
      <c r="G322" s="58"/>
      <c r="H322" s="58"/>
      <c r="I322" s="58"/>
      <c r="J322" s="58"/>
      <c r="K322" s="58"/>
      <c r="L322" s="56"/>
      <c r="M322" s="183"/>
      <c r="N322" s="37"/>
      <c r="O322" s="37"/>
      <c r="P322" s="37"/>
      <c r="Q322" s="37"/>
      <c r="R322" s="37"/>
      <c r="S322" s="37"/>
      <c r="T322" s="73"/>
      <c r="AT322" s="22" t="s">
        <v>142</v>
      </c>
      <c r="AU322" s="22" t="s">
        <v>154</v>
      </c>
    </row>
    <row r="323" spans="2:65" s="1" customFormat="1" ht="22.5" customHeight="1">
      <c r="B323" s="36"/>
      <c r="C323" s="209" t="s">
        <v>827</v>
      </c>
      <c r="D323" s="209" t="s">
        <v>232</v>
      </c>
      <c r="E323" s="210" t="s">
        <v>243</v>
      </c>
      <c r="F323" s="211" t="s">
        <v>244</v>
      </c>
      <c r="G323" s="212" t="s">
        <v>245</v>
      </c>
      <c r="H323" s="213">
        <v>18.890999999999998</v>
      </c>
      <c r="I323" s="214">
        <v>102</v>
      </c>
      <c r="J323" s="214">
        <f>ROUND(I323*H323,2)</f>
        <v>1926.88</v>
      </c>
      <c r="K323" s="211" t="s">
        <v>139</v>
      </c>
      <c r="L323" s="215"/>
      <c r="M323" s="216" t="s">
        <v>20</v>
      </c>
      <c r="N323" s="217" t="s">
        <v>43</v>
      </c>
      <c r="O323" s="178">
        <v>0</v>
      </c>
      <c r="P323" s="178">
        <f>O323*H323</f>
        <v>0</v>
      </c>
      <c r="Q323" s="178">
        <v>1E-3</v>
      </c>
      <c r="R323" s="178">
        <f>Q323*H323</f>
        <v>1.8890999999999998E-2</v>
      </c>
      <c r="S323" s="178">
        <v>0</v>
      </c>
      <c r="T323" s="179">
        <f>S323*H323</f>
        <v>0</v>
      </c>
      <c r="AR323" s="22" t="s">
        <v>182</v>
      </c>
      <c r="AT323" s="22" t="s">
        <v>232</v>
      </c>
      <c r="AU323" s="22" t="s">
        <v>154</v>
      </c>
      <c r="AY323" s="22" t="s">
        <v>133</v>
      </c>
      <c r="BE323" s="180">
        <f>IF(N323="základní",J323,0)</f>
        <v>1926.88</v>
      </c>
      <c r="BF323" s="180">
        <f>IF(N323="snížená",J323,0)</f>
        <v>0</v>
      </c>
      <c r="BG323" s="180">
        <f>IF(N323="zákl. přenesená",J323,0)</f>
        <v>0</v>
      </c>
      <c r="BH323" s="180">
        <f>IF(N323="sníž. přenesená",J323,0)</f>
        <v>0</v>
      </c>
      <c r="BI323" s="180">
        <f>IF(N323="nulová",J323,0)</f>
        <v>0</v>
      </c>
      <c r="BJ323" s="22" t="s">
        <v>22</v>
      </c>
      <c r="BK323" s="180">
        <f>ROUND(I323*H323,2)</f>
        <v>1926.88</v>
      </c>
      <c r="BL323" s="22" t="s">
        <v>140</v>
      </c>
      <c r="BM323" s="22" t="s">
        <v>828</v>
      </c>
    </row>
    <row r="324" spans="2:65" s="11" customFormat="1">
      <c r="B324" s="184"/>
      <c r="C324" s="185"/>
      <c r="D324" s="196" t="s">
        <v>144</v>
      </c>
      <c r="E324" s="205" t="s">
        <v>20</v>
      </c>
      <c r="F324" s="206" t="s">
        <v>829</v>
      </c>
      <c r="G324" s="185"/>
      <c r="H324" s="207">
        <v>18.890999999999998</v>
      </c>
      <c r="I324" s="185"/>
      <c r="J324" s="185"/>
      <c r="K324" s="185"/>
      <c r="L324" s="189"/>
      <c r="M324" s="190"/>
      <c r="N324" s="191"/>
      <c r="O324" s="191"/>
      <c r="P324" s="191"/>
      <c r="Q324" s="191"/>
      <c r="R324" s="191"/>
      <c r="S324" s="191"/>
      <c r="T324" s="192"/>
      <c r="AT324" s="193" t="s">
        <v>144</v>
      </c>
      <c r="AU324" s="193" t="s">
        <v>154</v>
      </c>
      <c r="AV324" s="11" t="s">
        <v>81</v>
      </c>
      <c r="AW324" s="11" t="s">
        <v>146</v>
      </c>
      <c r="AX324" s="11" t="s">
        <v>22</v>
      </c>
      <c r="AY324" s="193" t="s">
        <v>133</v>
      </c>
    </row>
    <row r="325" spans="2:65" s="1" customFormat="1" ht="31.5" customHeight="1">
      <c r="B325" s="36"/>
      <c r="C325" s="170" t="s">
        <v>830</v>
      </c>
      <c r="D325" s="170" t="s">
        <v>135</v>
      </c>
      <c r="E325" s="171" t="s">
        <v>831</v>
      </c>
      <c r="F325" s="172" t="s">
        <v>539</v>
      </c>
      <c r="G325" s="173" t="s">
        <v>168</v>
      </c>
      <c r="H325" s="174">
        <v>1259.4000000000001</v>
      </c>
      <c r="I325" s="175">
        <v>9.74</v>
      </c>
      <c r="J325" s="175">
        <f>ROUND(I325*H325,2)</f>
        <v>12266.56</v>
      </c>
      <c r="K325" s="172" t="s">
        <v>139</v>
      </c>
      <c r="L325" s="56"/>
      <c r="M325" s="176" t="s">
        <v>20</v>
      </c>
      <c r="N325" s="177" t="s">
        <v>43</v>
      </c>
      <c r="O325" s="178">
        <v>1.9E-2</v>
      </c>
      <c r="P325" s="178">
        <f>O325*H325</f>
        <v>23.928599999999999</v>
      </c>
      <c r="Q325" s="178">
        <v>0</v>
      </c>
      <c r="R325" s="178">
        <f>Q325*H325</f>
        <v>0</v>
      </c>
      <c r="S325" s="178">
        <v>0</v>
      </c>
      <c r="T325" s="179">
        <f>S325*H325</f>
        <v>0</v>
      </c>
      <c r="AR325" s="22" t="s">
        <v>140</v>
      </c>
      <c r="AT325" s="22" t="s">
        <v>135</v>
      </c>
      <c r="AU325" s="22" t="s">
        <v>154</v>
      </c>
      <c r="AY325" s="22" t="s">
        <v>133</v>
      </c>
      <c r="BE325" s="180">
        <f>IF(N325="základní",J325,0)</f>
        <v>12266.56</v>
      </c>
      <c r="BF325" s="180">
        <f>IF(N325="snížená",J325,0)</f>
        <v>0</v>
      </c>
      <c r="BG325" s="180">
        <f>IF(N325="zákl. přenesená",J325,0)</f>
        <v>0</v>
      </c>
      <c r="BH325" s="180">
        <f>IF(N325="sníž. přenesená",J325,0)</f>
        <v>0</v>
      </c>
      <c r="BI325" s="180">
        <f>IF(N325="nulová",J325,0)</f>
        <v>0</v>
      </c>
      <c r="BJ325" s="22" t="s">
        <v>22</v>
      </c>
      <c r="BK325" s="180">
        <f>ROUND(I325*H325,2)</f>
        <v>12266.56</v>
      </c>
      <c r="BL325" s="22" t="s">
        <v>140</v>
      </c>
      <c r="BM325" s="22" t="s">
        <v>832</v>
      </c>
    </row>
    <row r="326" spans="2:65" s="1" customFormat="1" ht="121.5">
      <c r="B326" s="36"/>
      <c r="C326" s="58"/>
      <c r="D326" s="181" t="s">
        <v>142</v>
      </c>
      <c r="E326" s="58"/>
      <c r="F326" s="182" t="s">
        <v>251</v>
      </c>
      <c r="G326" s="58"/>
      <c r="H326" s="58"/>
      <c r="I326" s="58"/>
      <c r="J326" s="58"/>
      <c r="K326" s="58"/>
      <c r="L326" s="56"/>
      <c r="M326" s="183"/>
      <c r="N326" s="37"/>
      <c r="O326" s="37"/>
      <c r="P326" s="37"/>
      <c r="Q326" s="37"/>
      <c r="R326" s="37"/>
      <c r="S326" s="37"/>
      <c r="T326" s="73"/>
      <c r="AT326" s="22" t="s">
        <v>142</v>
      </c>
      <c r="AU326" s="22" t="s">
        <v>154</v>
      </c>
    </row>
    <row r="327" spans="2:65" s="11" customFormat="1">
      <c r="B327" s="184"/>
      <c r="C327" s="185"/>
      <c r="D327" s="181" t="s">
        <v>144</v>
      </c>
      <c r="E327" s="186" t="s">
        <v>20</v>
      </c>
      <c r="F327" s="187" t="s">
        <v>833</v>
      </c>
      <c r="G327" s="185"/>
      <c r="H327" s="188">
        <v>1259.4000000000001</v>
      </c>
      <c r="I327" s="185"/>
      <c r="J327" s="185"/>
      <c r="K327" s="185"/>
      <c r="L327" s="189"/>
      <c r="M327" s="190"/>
      <c r="N327" s="191"/>
      <c r="O327" s="191"/>
      <c r="P327" s="191"/>
      <c r="Q327" s="191"/>
      <c r="R327" s="191"/>
      <c r="S327" s="191"/>
      <c r="T327" s="192"/>
      <c r="AT327" s="193" t="s">
        <v>144</v>
      </c>
      <c r="AU327" s="193" t="s">
        <v>154</v>
      </c>
      <c r="AV327" s="11" t="s">
        <v>81</v>
      </c>
      <c r="AW327" s="11" t="s">
        <v>146</v>
      </c>
      <c r="AX327" s="11" t="s">
        <v>22</v>
      </c>
      <c r="AY327" s="193" t="s">
        <v>133</v>
      </c>
    </row>
    <row r="328" spans="2:65" s="10" customFormat="1" ht="22.35" customHeight="1">
      <c r="B328" s="154"/>
      <c r="C328" s="155"/>
      <c r="D328" s="167" t="s">
        <v>71</v>
      </c>
      <c r="E328" s="168" t="s">
        <v>834</v>
      </c>
      <c r="F328" s="168" t="s">
        <v>835</v>
      </c>
      <c r="G328" s="155"/>
      <c r="H328" s="155"/>
      <c r="I328" s="155"/>
      <c r="J328" s="169">
        <f>BK328</f>
        <v>126111.99</v>
      </c>
      <c r="K328" s="155"/>
      <c r="L328" s="159"/>
      <c r="M328" s="160"/>
      <c r="N328" s="161"/>
      <c r="O328" s="161"/>
      <c r="P328" s="162">
        <f>SUM(P329:P336)</f>
        <v>235.30610000000001</v>
      </c>
      <c r="Q328" s="161"/>
      <c r="R328" s="162">
        <f>SUM(R329:R336)</f>
        <v>244.01261660000003</v>
      </c>
      <c r="S328" s="161"/>
      <c r="T328" s="163">
        <f>SUM(T329:T336)</f>
        <v>0</v>
      </c>
      <c r="AR328" s="164" t="s">
        <v>22</v>
      </c>
      <c r="AT328" s="165" t="s">
        <v>71</v>
      </c>
      <c r="AU328" s="165" t="s">
        <v>81</v>
      </c>
      <c r="AY328" s="164" t="s">
        <v>133</v>
      </c>
      <c r="BK328" s="166">
        <f>SUM(BK329:BK336)</f>
        <v>126111.99</v>
      </c>
    </row>
    <row r="329" spans="2:65" s="1" customFormat="1" ht="31.5" customHeight="1">
      <c r="B329" s="36"/>
      <c r="C329" s="170" t="s">
        <v>836</v>
      </c>
      <c r="D329" s="170" t="s">
        <v>135</v>
      </c>
      <c r="E329" s="171" t="s">
        <v>260</v>
      </c>
      <c r="F329" s="172" t="s">
        <v>261</v>
      </c>
      <c r="G329" s="173" t="s">
        <v>138</v>
      </c>
      <c r="H329" s="174">
        <v>125.58</v>
      </c>
      <c r="I329" s="175">
        <v>878</v>
      </c>
      <c r="J329" s="175">
        <f>ROUND(I329*H329,2)</f>
        <v>110259.24</v>
      </c>
      <c r="K329" s="172" t="s">
        <v>139</v>
      </c>
      <c r="L329" s="56"/>
      <c r="M329" s="176" t="s">
        <v>20</v>
      </c>
      <c r="N329" s="177" t="s">
        <v>43</v>
      </c>
      <c r="O329" s="178">
        <v>1.6950000000000001</v>
      </c>
      <c r="P329" s="178">
        <f>O329*H329</f>
        <v>212.85810000000001</v>
      </c>
      <c r="Q329" s="178">
        <v>1.8907700000000001</v>
      </c>
      <c r="R329" s="178">
        <f>Q329*H329</f>
        <v>237.44289660000001</v>
      </c>
      <c r="S329" s="178">
        <v>0</v>
      </c>
      <c r="T329" s="179">
        <f>S329*H329</f>
        <v>0</v>
      </c>
      <c r="AR329" s="22" t="s">
        <v>140</v>
      </c>
      <c r="AT329" s="22" t="s">
        <v>135</v>
      </c>
      <c r="AU329" s="22" t="s">
        <v>154</v>
      </c>
      <c r="AY329" s="22" t="s">
        <v>133</v>
      </c>
      <c r="BE329" s="180">
        <f>IF(N329="základní",J329,0)</f>
        <v>110259.24</v>
      </c>
      <c r="BF329" s="180">
        <f>IF(N329="snížená",J329,0)</f>
        <v>0</v>
      </c>
      <c r="BG329" s="180">
        <f>IF(N329="zákl. přenesená",J329,0)</f>
        <v>0</v>
      </c>
      <c r="BH329" s="180">
        <f>IF(N329="sníž. přenesená",J329,0)</f>
        <v>0</v>
      </c>
      <c r="BI329" s="180">
        <f>IF(N329="nulová",J329,0)</f>
        <v>0</v>
      </c>
      <c r="BJ329" s="22" t="s">
        <v>22</v>
      </c>
      <c r="BK329" s="180">
        <f>ROUND(I329*H329,2)</f>
        <v>110259.24</v>
      </c>
      <c r="BL329" s="22" t="s">
        <v>140</v>
      </c>
      <c r="BM329" s="22" t="s">
        <v>837</v>
      </c>
    </row>
    <row r="330" spans="2:65" s="1" customFormat="1" ht="54">
      <c r="B330" s="36"/>
      <c r="C330" s="58"/>
      <c r="D330" s="181" t="s">
        <v>142</v>
      </c>
      <c r="E330" s="58"/>
      <c r="F330" s="182" t="s">
        <v>263</v>
      </c>
      <c r="G330" s="58"/>
      <c r="H330" s="58"/>
      <c r="I330" s="58"/>
      <c r="J330" s="58"/>
      <c r="K330" s="58"/>
      <c r="L330" s="56"/>
      <c r="M330" s="183"/>
      <c r="N330" s="37"/>
      <c r="O330" s="37"/>
      <c r="P330" s="37"/>
      <c r="Q330" s="37"/>
      <c r="R330" s="37"/>
      <c r="S330" s="37"/>
      <c r="T330" s="73"/>
      <c r="AT330" s="22" t="s">
        <v>142</v>
      </c>
      <c r="AU330" s="22" t="s">
        <v>154</v>
      </c>
    </row>
    <row r="331" spans="2:65" s="11" customFormat="1">
      <c r="B331" s="184"/>
      <c r="C331" s="185"/>
      <c r="D331" s="196" t="s">
        <v>144</v>
      </c>
      <c r="E331" s="205" t="s">
        <v>20</v>
      </c>
      <c r="F331" s="206" t="s">
        <v>838</v>
      </c>
      <c r="G331" s="185"/>
      <c r="H331" s="207">
        <v>125.58</v>
      </c>
      <c r="I331" s="185"/>
      <c r="J331" s="185"/>
      <c r="K331" s="185"/>
      <c r="L331" s="189"/>
      <c r="M331" s="190"/>
      <c r="N331" s="191"/>
      <c r="O331" s="191"/>
      <c r="P331" s="191"/>
      <c r="Q331" s="191"/>
      <c r="R331" s="191"/>
      <c r="S331" s="191"/>
      <c r="T331" s="192"/>
      <c r="AT331" s="193" t="s">
        <v>144</v>
      </c>
      <c r="AU331" s="193" t="s">
        <v>154</v>
      </c>
      <c r="AV331" s="11" t="s">
        <v>81</v>
      </c>
      <c r="AW331" s="11" t="s">
        <v>146</v>
      </c>
      <c r="AX331" s="11" t="s">
        <v>22</v>
      </c>
      <c r="AY331" s="193" t="s">
        <v>133</v>
      </c>
    </row>
    <row r="332" spans="2:65" s="1" customFormat="1" ht="31.5" customHeight="1">
      <c r="B332" s="36"/>
      <c r="C332" s="170" t="s">
        <v>839</v>
      </c>
      <c r="D332" s="170" t="s">
        <v>135</v>
      </c>
      <c r="E332" s="171" t="s">
        <v>271</v>
      </c>
      <c r="F332" s="172" t="s">
        <v>272</v>
      </c>
      <c r="G332" s="173" t="s">
        <v>138</v>
      </c>
      <c r="H332" s="174">
        <v>2.875</v>
      </c>
      <c r="I332" s="175">
        <v>2570</v>
      </c>
      <c r="J332" s="175">
        <f>ROUND(I332*H332,2)</f>
        <v>7388.75</v>
      </c>
      <c r="K332" s="172" t="s">
        <v>139</v>
      </c>
      <c r="L332" s="56"/>
      <c r="M332" s="176" t="s">
        <v>20</v>
      </c>
      <c r="N332" s="177" t="s">
        <v>43</v>
      </c>
      <c r="O332" s="178">
        <v>1.208</v>
      </c>
      <c r="P332" s="178">
        <f>O332*H332</f>
        <v>3.4729999999999999</v>
      </c>
      <c r="Q332" s="178">
        <v>2.234</v>
      </c>
      <c r="R332" s="178">
        <f>Q332*H332</f>
        <v>6.4227499999999997</v>
      </c>
      <c r="S332" s="178">
        <v>0</v>
      </c>
      <c r="T332" s="179">
        <f>S332*H332</f>
        <v>0</v>
      </c>
      <c r="AR332" s="22" t="s">
        <v>140</v>
      </c>
      <c r="AT332" s="22" t="s">
        <v>135</v>
      </c>
      <c r="AU332" s="22" t="s">
        <v>154</v>
      </c>
      <c r="AY332" s="22" t="s">
        <v>133</v>
      </c>
      <c r="BE332" s="180">
        <f>IF(N332="základní",J332,0)</f>
        <v>7388.75</v>
      </c>
      <c r="BF332" s="180">
        <f>IF(N332="snížená",J332,0)</f>
        <v>0</v>
      </c>
      <c r="BG332" s="180">
        <f>IF(N332="zákl. přenesená",J332,0)</f>
        <v>0</v>
      </c>
      <c r="BH332" s="180">
        <f>IF(N332="sníž. přenesená",J332,0)</f>
        <v>0</v>
      </c>
      <c r="BI332" s="180">
        <f>IF(N332="nulová",J332,0)</f>
        <v>0</v>
      </c>
      <c r="BJ332" s="22" t="s">
        <v>22</v>
      </c>
      <c r="BK332" s="180">
        <f>ROUND(I332*H332,2)</f>
        <v>7388.75</v>
      </c>
      <c r="BL332" s="22" t="s">
        <v>140</v>
      </c>
      <c r="BM332" s="22" t="s">
        <v>840</v>
      </c>
    </row>
    <row r="333" spans="2:65" s="1" customFormat="1" ht="40.5">
      <c r="B333" s="36"/>
      <c r="C333" s="58"/>
      <c r="D333" s="181" t="s">
        <v>142</v>
      </c>
      <c r="E333" s="58"/>
      <c r="F333" s="182" t="s">
        <v>274</v>
      </c>
      <c r="G333" s="58"/>
      <c r="H333" s="58"/>
      <c r="I333" s="58"/>
      <c r="J333" s="58"/>
      <c r="K333" s="58"/>
      <c r="L333" s="56"/>
      <c r="M333" s="183"/>
      <c r="N333" s="37"/>
      <c r="O333" s="37"/>
      <c r="P333" s="37"/>
      <c r="Q333" s="37"/>
      <c r="R333" s="37"/>
      <c r="S333" s="37"/>
      <c r="T333" s="73"/>
      <c r="AT333" s="22" t="s">
        <v>142</v>
      </c>
      <c r="AU333" s="22" t="s">
        <v>154</v>
      </c>
    </row>
    <row r="334" spans="2:65" s="11" customFormat="1">
      <c r="B334" s="184"/>
      <c r="C334" s="185"/>
      <c r="D334" s="196" t="s">
        <v>144</v>
      </c>
      <c r="E334" s="205" t="s">
        <v>20</v>
      </c>
      <c r="F334" s="206" t="s">
        <v>841</v>
      </c>
      <c r="G334" s="185"/>
      <c r="H334" s="207">
        <v>2.875</v>
      </c>
      <c r="I334" s="185"/>
      <c r="J334" s="185"/>
      <c r="K334" s="185"/>
      <c r="L334" s="189"/>
      <c r="M334" s="190"/>
      <c r="N334" s="191"/>
      <c r="O334" s="191"/>
      <c r="P334" s="191"/>
      <c r="Q334" s="191"/>
      <c r="R334" s="191"/>
      <c r="S334" s="191"/>
      <c r="T334" s="192"/>
      <c r="AT334" s="193" t="s">
        <v>144</v>
      </c>
      <c r="AU334" s="193" t="s">
        <v>154</v>
      </c>
      <c r="AV334" s="11" t="s">
        <v>81</v>
      </c>
      <c r="AW334" s="11" t="s">
        <v>146</v>
      </c>
      <c r="AX334" s="11" t="s">
        <v>22</v>
      </c>
      <c r="AY334" s="193" t="s">
        <v>133</v>
      </c>
    </row>
    <row r="335" spans="2:65" s="1" customFormat="1" ht="22.5" customHeight="1">
      <c r="B335" s="36"/>
      <c r="C335" s="170" t="s">
        <v>842</v>
      </c>
      <c r="D335" s="170" t="s">
        <v>135</v>
      </c>
      <c r="E335" s="171" t="s">
        <v>277</v>
      </c>
      <c r="F335" s="172" t="s">
        <v>278</v>
      </c>
      <c r="G335" s="173" t="s">
        <v>168</v>
      </c>
      <c r="H335" s="174">
        <v>23</v>
      </c>
      <c r="I335" s="175">
        <v>368</v>
      </c>
      <c r="J335" s="175">
        <f>ROUND(I335*H335,2)</f>
        <v>8464</v>
      </c>
      <c r="K335" s="172" t="s">
        <v>139</v>
      </c>
      <c r="L335" s="56"/>
      <c r="M335" s="176" t="s">
        <v>20</v>
      </c>
      <c r="N335" s="177" t="s">
        <v>43</v>
      </c>
      <c r="O335" s="178">
        <v>0.82499999999999996</v>
      </c>
      <c r="P335" s="178">
        <f>O335*H335</f>
        <v>18.974999999999998</v>
      </c>
      <c r="Q335" s="178">
        <v>6.3899999999999998E-3</v>
      </c>
      <c r="R335" s="178">
        <f>Q335*H335</f>
        <v>0.14696999999999999</v>
      </c>
      <c r="S335" s="178">
        <v>0</v>
      </c>
      <c r="T335" s="179">
        <f>S335*H335</f>
        <v>0</v>
      </c>
      <c r="AR335" s="22" t="s">
        <v>140</v>
      </c>
      <c r="AT335" s="22" t="s">
        <v>135</v>
      </c>
      <c r="AU335" s="22" t="s">
        <v>154</v>
      </c>
      <c r="AY335" s="22" t="s">
        <v>133</v>
      </c>
      <c r="BE335" s="180">
        <f>IF(N335="základní",J335,0)</f>
        <v>8464</v>
      </c>
      <c r="BF335" s="180">
        <f>IF(N335="snížená",J335,0)</f>
        <v>0</v>
      </c>
      <c r="BG335" s="180">
        <f>IF(N335="zákl. přenesená",J335,0)</f>
        <v>0</v>
      </c>
      <c r="BH335" s="180">
        <f>IF(N335="sníž. přenesená",J335,0)</f>
        <v>0</v>
      </c>
      <c r="BI335" s="180">
        <f>IF(N335="nulová",J335,0)</f>
        <v>0</v>
      </c>
      <c r="BJ335" s="22" t="s">
        <v>22</v>
      </c>
      <c r="BK335" s="180">
        <f>ROUND(I335*H335,2)</f>
        <v>8464</v>
      </c>
      <c r="BL335" s="22" t="s">
        <v>140</v>
      </c>
      <c r="BM335" s="22" t="s">
        <v>843</v>
      </c>
    </row>
    <row r="336" spans="2:65" s="11" customFormat="1">
      <c r="B336" s="184"/>
      <c r="C336" s="185"/>
      <c r="D336" s="181" t="s">
        <v>144</v>
      </c>
      <c r="E336" s="186" t="s">
        <v>20</v>
      </c>
      <c r="F336" s="187" t="s">
        <v>844</v>
      </c>
      <c r="G336" s="185"/>
      <c r="H336" s="188">
        <v>23</v>
      </c>
      <c r="I336" s="185"/>
      <c r="J336" s="185"/>
      <c r="K336" s="185"/>
      <c r="L336" s="189"/>
      <c r="M336" s="190"/>
      <c r="N336" s="191"/>
      <c r="O336" s="191"/>
      <c r="P336" s="191"/>
      <c r="Q336" s="191"/>
      <c r="R336" s="191"/>
      <c r="S336" s="191"/>
      <c r="T336" s="192"/>
      <c r="AT336" s="193" t="s">
        <v>144</v>
      </c>
      <c r="AU336" s="193" t="s">
        <v>154</v>
      </c>
      <c r="AV336" s="11" t="s">
        <v>81</v>
      </c>
      <c r="AW336" s="11" t="s">
        <v>146</v>
      </c>
      <c r="AX336" s="11" t="s">
        <v>22</v>
      </c>
      <c r="AY336" s="193" t="s">
        <v>133</v>
      </c>
    </row>
    <row r="337" spans="2:65" s="10" customFormat="1" ht="22.35" customHeight="1">
      <c r="B337" s="154"/>
      <c r="C337" s="155"/>
      <c r="D337" s="167" t="s">
        <v>71</v>
      </c>
      <c r="E337" s="168" t="s">
        <v>845</v>
      </c>
      <c r="F337" s="168" t="s">
        <v>846</v>
      </c>
      <c r="G337" s="155"/>
      <c r="H337" s="155"/>
      <c r="I337" s="155"/>
      <c r="J337" s="169">
        <f>BK337</f>
        <v>1172553.6000000001</v>
      </c>
      <c r="K337" s="155"/>
      <c r="L337" s="159"/>
      <c r="M337" s="160"/>
      <c r="N337" s="161"/>
      <c r="O337" s="161"/>
      <c r="P337" s="162">
        <f>SUM(P338:P415)</f>
        <v>741.48700000000008</v>
      </c>
      <c r="Q337" s="161"/>
      <c r="R337" s="162">
        <f>SUM(R338:R415)</f>
        <v>9.0737700000000032</v>
      </c>
      <c r="S337" s="161"/>
      <c r="T337" s="163">
        <f>SUM(T338:T415)</f>
        <v>0</v>
      </c>
      <c r="AR337" s="164" t="s">
        <v>22</v>
      </c>
      <c r="AT337" s="165" t="s">
        <v>71</v>
      </c>
      <c r="AU337" s="165" t="s">
        <v>81</v>
      </c>
      <c r="AY337" s="164" t="s">
        <v>133</v>
      </c>
      <c r="BK337" s="166">
        <f>SUM(BK338:BK415)</f>
        <v>1172553.6000000001</v>
      </c>
    </row>
    <row r="338" spans="2:65" s="1" customFormat="1" ht="31.5" customHeight="1">
      <c r="B338" s="36"/>
      <c r="C338" s="170" t="s">
        <v>847</v>
      </c>
      <c r="D338" s="170" t="s">
        <v>135</v>
      </c>
      <c r="E338" s="171" t="s">
        <v>848</v>
      </c>
      <c r="F338" s="172" t="s">
        <v>849</v>
      </c>
      <c r="G338" s="173" t="s">
        <v>293</v>
      </c>
      <c r="H338" s="174">
        <v>1</v>
      </c>
      <c r="I338" s="175">
        <v>598</v>
      </c>
      <c r="J338" s="175">
        <f>ROUND(I338*H338,2)</f>
        <v>598</v>
      </c>
      <c r="K338" s="172" t="s">
        <v>139</v>
      </c>
      <c r="L338" s="56"/>
      <c r="M338" s="176" t="s">
        <v>20</v>
      </c>
      <c r="N338" s="177" t="s">
        <v>43</v>
      </c>
      <c r="O338" s="178">
        <v>1.2210000000000001</v>
      </c>
      <c r="P338" s="178">
        <f>O338*H338</f>
        <v>1.2210000000000001</v>
      </c>
      <c r="Q338" s="178">
        <v>8.5999999999999998E-4</v>
      </c>
      <c r="R338" s="178">
        <f>Q338*H338</f>
        <v>8.5999999999999998E-4</v>
      </c>
      <c r="S338" s="178">
        <v>0</v>
      </c>
      <c r="T338" s="179">
        <f>S338*H338</f>
        <v>0</v>
      </c>
      <c r="AR338" s="22" t="s">
        <v>140</v>
      </c>
      <c r="AT338" s="22" t="s">
        <v>135</v>
      </c>
      <c r="AU338" s="22" t="s">
        <v>154</v>
      </c>
      <c r="AY338" s="22" t="s">
        <v>133</v>
      </c>
      <c r="BE338" s="180">
        <f>IF(N338="základní",J338,0)</f>
        <v>598</v>
      </c>
      <c r="BF338" s="180">
        <f>IF(N338="snížená",J338,0)</f>
        <v>0</v>
      </c>
      <c r="BG338" s="180">
        <f>IF(N338="zákl. přenesená",J338,0)</f>
        <v>0</v>
      </c>
      <c r="BH338" s="180">
        <f>IF(N338="sníž. přenesená",J338,0)</f>
        <v>0</v>
      </c>
      <c r="BI338" s="180">
        <f>IF(N338="nulová",J338,0)</f>
        <v>0</v>
      </c>
      <c r="BJ338" s="22" t="s">
        <v>22</v>
      </c>
      <c r="BK338" s="180">
        <f>ROUND(I338*H338,2)</f>
        <v>598</v>
      </c>
      <c r="BL338" s="22" t="s">
        <v>140</v>
      </c>
      <c r="BM338" s="22" t="s">
        <v>850</v>
      </c>
    </row>
    <row r="339" spans="2:65" s="1" customFormat="1" ht="22.5" customHeight="1">
      <c r="B339" s="36"/>
      <c r="C339" s="209" t="s">
        <v>851</v>
      </c>
      <c r="D339" s="209" t="s">
        <v>232</v>
      </c>
      <c r="E339" s="210" t="s">
        <v>852</v>
      </c>
      <c r="F339" s="211" t="s">
        <v>853</v>
      </c>
      <c r="G339" s="212" t="s">
        <v>293</v>
      </c>
      <c r="H339" s="213">
        <v>1</v>
      </c>
      <c r="I339" s="214">
        <v>2110</v>
      </c>
      <c r="J339" s="214">
        <f>ROUND(I339*H339,2)</f>
        <v>2110</v>
      </c>
      <c r="K339" s="211" t="s">
        <v>20</v>
      </c>
      <c r="L339" s="215"/>
      <c r="M339" s="216" t="s">
        <v>20</v>
      </c>
      <c r="N339" s="217" t="s">
        <v>43</v>
      </c>
      <c r="O339" s="178">
        <v>0</v>
      </c>
      <c r="P339" s="178">
        <f>O339*H339</f>
        <v>0</v>
      </c>
      <c r="Q339" s="178">
        <v>1.41E-2</v>
      </c>
      <c r="R339" s="178">
        <f>Q339*H339</f>
        <v>1.41E-2</v>
      </c>
      <c r="S339" s="178">
        <v>0</v>
      </c>
      <c r="T339" s="179">
        <f>S339*H339</f>
        <v>0</v>
      </c>
      <c r="AR339" s="22" t="s">
        <v>182</v>
      </c>
      <c r="AT339" s="22" t="s">
        <v>232</v>
      </c>
      <c r="AU339" s="22" t="s">
        <v>154</v>
      </c>
      <c r="AY339" s="22" t="s">
        <v>133</v>
      </c>
      <c r="BE339" s="180">
        <f>IF(N339="základní",J339,0)</f>
        <v>2110</v>
      </c>
      <c r="BF339" s="180">
        <f>IF(N339="snížená",J339,0)</f>
        <v>0</v>
      </c>
      <c r="BG339" s="180">
        <f>IF(N339="zákl. přenesená",J339,0)</f>
        <v>0</v>
      </c>
      <c r="BH339" s="180">
        <f>IF(N339="sníž. přenesená",J339,0)</f>
        <v>0</v>
      </c>
      <c r="BI339" s="180">
        <f>IF(N339="nulová",J339,0)</f>
        <v>0</v>
      </c>
      <c r="BJ339" s="22" t="s">
        <v>22</v>
      </c>
      <c r="BK339" s="180">
        <f>ROUND(I339*H339,2)</f>
        <v>2110</v>
      </c>
      <c r="BL339" s="22" t="s">
        <v>140</v>
      </c>
      <c r="BM339" s="22" t="s">
        <v>854</v>
      </c>
    </row>
    <row r="340" spans="2:65" s="1" customFormat="1" ht="31.5" customHeight="1">
      <c r="B340" s="36"/>
      <c r="C340" s="170" t="s">
        <v>855</v>
      </c>
      <c r="D340" s="170" t="s">
        <v>135</v>
      </c>
      <c r="E340" s="171" t="s">
        <v>856</v>
      </c>
      <c r="F340" s="172" t="s">
        <v>857</v>
      </c>
      <c r="G340" s="173" t="s">
        <v>293</v>
      </c>
      <c r="H340" s="174">
        <v>3</v>
      </c>
      <c r="I340" s="175">
        <v>594</v>
      </c>
      <c r="J340" s="175">
        <f>ROUND(I340*H340,2)</f>
        <v>1782</v>
      </c>
      <c r="K340" s="172" t="s">
        <v>139</v>
      </c>
      <c r="L340" s="56"/>
      <c r="M340" s="176" t="s">
        <v>20</v>
      </c>
      <c r="N340" s="177" t="s">
        <v>43</v>
      </c>
      <c r="O340" s="178">
        <v>0.75900000000000001</v>
      </c>
      <c r="P340" s="178">
        <f>O340*H340</f>
        <v>2.2770000000000001</v>
      </c>
      <c r="Q340" s="178">
        <v>1.6100000000000001E-3</v>
      </c>
      <c r="R340" s="178">
        <f>Q340*H340</f>
        <v>4.8300000000000001E-3</v>
      </c>
      <c r="S340" s="178">
        <v>0</v>
      </c>
      <c r="T340" s="179">
        <f>S340*H340</f>
        <v>0</v>
      </c>
      <c r="AR340" s="22" t="s">
        <v>140</v>
      </c>
      <c r="AT340" s="22" t="s">
        <v>135</v>
      </c>
      <c r="AU340" s="22" t="s">
        <v>154</v>
      </c>
      <c r="AY340" s="22" t="s">
        <v>133</v>
      </c>
      <c r="BE340" s="180">
        <f>IF(N340="základní",J340,0)</f>
        <v>1782</v>
      </c>
      <c r="BF340" s="180">
        <f>IF(N340="snížená",J340,0)</f>
        <v>0</v>
      </c>
      <c r="BG340" s="180">
        <f>IF(N340="zákl. přenesená",J340,0)</f>
        <v>0</v>
      </c>
      <c r="BH340" s="180">
        <f>IF(N340="sníž. přenesená",J340,0)</f>
        <v>0</v>
      </c>
      <c r="BI340" s="180">
        <f>IF(N340="nulová",J340,0)</f>
        <v>0</v>
      </c>
      <c r="BJ340" s="22" t="s">
        <v>22</v>
      </c>
      <c r="BK340" s="180">
        <f>ROUND(I340*H340,2)</f>
        <v>1782</v>
      </c>
      <c r="BL340" s="22" t="s">
        <v>140</v>
      </c>
      <c r="BM340" s="22" t="s">
        <v>858</v>
      </c>
    </row>
    <row r="341" spans="2:65" s="1" customFormat="1" ht="67.5">
      <c r="B341" s="36"/>
      <c r="C341" s="58"/>
      <c r="D341" s="196" t="s">
        <v>142</v>
      </c>
      <c r="E341" s="58"/>
      <c r="F341" s="208" t="s">
        <v>616</v>
      </c>
      <c r="G341" s="58"/>
      <c r="H341" s="58"/>
      <c r="I341" s="58"/>
      <c r="J341" s="58"/>
      <c r="K341" s="58"/>
      <c r="L341" s="56"/>
      <c r="M341" s="183"/>
      <c r="N341" s="37"/>
      <c r="O341" s="37"/>
      <c r="P341" s="37"/>
      <c r="Q341" s="37"/>
      <c r="R341" s="37"/>
      <c r="S341" s="37"/>
      <c r="T341" s="73"/>
      <c r="AT341" s="22" t="s">
        <v>142</v>
      </c>
      <c r="AU341" s="22" t="s">
        <v>154</v>
      </c>
    </row>
    <row r="342" spans="2:65" s="1" customFormat="1" ht="22.5" customHeight="1">
      <c r="B342" s="36"/>
      <c r="C342" s="209" t="s">
        <v>859</v>
      </c>
      <c r="D342" s="209" t="s">
        <v>232</v>
      </c>
      <c r="E342" s="210" t="s">
        <v>860</v>
      </c>
      <c r="F342" s="211" t="s">
        <v>861</v>
      </c>
      <c r="G342" s="212" t="s">
        <v>293</v>
      </c>
      <c r="H342" s="213">
        <v>2</v>
      </c>
      <c r="I342" s="214">
        <v>3523</v>
      </c>
      <c r="J342" s="214">
        <f>ROUND(I342*H342,2)</f>
        <v>7046</v>
      </c>
      <c r="K342" s="211" t="s">
        <v>20</v>
      </c>
      <c r="L342" s="215"/>
      <c r="M342" s="216" t="s">
        <v>20</v>
      </c>
      <c r="N342" s="217" t="s">
        <v>43</v>
      </c>
      <c r="O342" s="178">
        <v>0</v>
      </c>
      <c r="P342" s="178">
        <f>O342*H342</f>
        <v>0</v>
      </c>
      <c r="Q342" s="178">
        <v>6.1000000000000004E-3</v>
      </c>
      <c r="R342" s="178">
        <f>Q342*H342</f>
        <v>1.2200000000000001E-2</v>
      </c>
      <c r="S342" s="178">
        <v>0</v>
      </c>
      <c r="T342" s="179">
        <f>S342*H342</f>
        <v>0</v>
      </c>
      <c r="AR342" s="22" t="s">
        <v>182</v>
      </c>
      <c r="AT342" s="22" t="s">
        <v>232</v>
      </c>
      <c r="AU342" s="22" t="s">
        <v>154</v>
      </c>
      <c r="AY342" s="22" t="s">
        <v>133</v>
      </c>
      <c r="BE342" s="180">
        <f>IF(N342="základní",J342,0)</f>
        <v>7046</v>
      </c>
      <c r="BF342" s="180">
        <f>IF(N342="snížená",J342,0)</f>
        <v>0</v>
      </c>
      <c r="BG342" s="180">
        <f>IF(N342="zákl. přenesená",J342,0)</f>
        <v>0</v>
      </c>
      <c r="BH342" s="180">
        <f>IF(N342="sníž. přenesená",J342,0)</f>
        <v>0</v>
      </c>
      <c r="BI342" s="180">
        <f>IF(N342="nulová",J342,0)</f>
        <v>0</v>
      </c>
      <c r="BJ342" s="22" t="s">
        <v>22</v>
      </c>
      <c r="BK342" s="180">
        <f>ROUND(I342*H342,2)</f>
        <v>7046</v>
      </c>
      <c r="BL342" s="22" t="s">
        <v>140</v>
      </c>
      <c r="BM342" s="22" t="s">
        <v>862</v>
      </c>
    </row>
    <row r="343" spans="2:65" s="1" customFormat="1" ht="22.5" customHeight="1">
      <c r="B343" s="36"/>
      <c r="C343" s="209" t="s">
        <v>863</v>
      </c>
      <c r="D343" s="209" t="s">
        <v>232</v>
      </c>
      <c r="E343" s="210" t="s">
        <v>864</v>
      </c>
      <c r="F343" s="211" t="s">
        <v>865</v>
      </c>
      <c r="G343" s="212" t="s">
        <v>293</v>
      </c>
      <c r="H343" s="213">
        <v>1</v>
      </c>
      <c r="I343" s="214">
        <v>1340</v>
      </c>
      <c r="J343" s="214">
        <f>ROUND(I343*H343,2)</f>
        <v>1340</v>
      </c>
      <c r="K343" s="211" t="s">
        <v>20</v>
      </c>
      <c r="L343" s="215"/>
      <c r="M343" s="216" t="s">
        <v>20</v>
      </c>
      <c r="N343" s="217" t="s">
        <v>43</v>
      </c>
      <c r="O343" s="178">
        <v>0</v>
      </c>
      <c r="P343" s="178">
        <f>O343*H343</f>
        <v>0</v>
      </c>
      <c r="Q343" s="178">
        <v>1.34E-2</v>
      </c>
      <c r="R343" s="178">
        <f>Q343*H343</f>
        <v>1.34E-2</v>
      </c>
      <c r="S343" s="178">
        <v>0</v>
      </c>
      <c r="T343" s="179">
        <f>S343*H343</f>
        <v>0</v>
      </c>
      <c r="AR343" s="22" t="s">
        <v>182</v>
      </c>
      <c r="AT343" s="22" t="s">
        <v>232</v>
      </c>
      <c r="AU343" s="22" t="s">
        <v>154</v>
      </c>
      <c r="AY343" s="22" t="s">
        <v>133</v>
      </c>
      <c r="BE343" s="180">
        <f>IF(N343="základní",J343,0)</f>
        <v>1340</v>
      </c>
      <c r="BF343" s="180">
        <f>IF(N343="snížená",J343,0)</f>
        <v>0</v>
      </c>
      <c r="BG343" s="180">
        <f>IF(N343="zákl. přenesená",J343,0)</f>
        <v>0</v>
      </c>
      <c r="BH343" s="180">
        <f>IF(N343="sníž. přenesená",J343,0)</f>
        <v>0</v>
      </c>
      <c r="BI343" s="180">
        <f>IF(N343="nulová",J343,0)</f>
        <v>0</v>
      </c>
      <c r="BJ343" s="22" t="s">
        <v>22</v>
      </c>
      <c r="BK343" s="180">
        <f>ROUND(I343*H343,2)</f>
        <v>1340</v>
      </c>
      <c r="BL343" s="22" t="s">
        <v>140</v>
      </c>
      <c r="BM343" s="22" t="s">
        <v>866</v>
      </c>
    </row>
    <row r="344" spans="2:65" s="1" customFormat="1" ht="31.5" customHeight="1">
      <c r="B344" s="36"/>
      <c r="C344" s="170" t="s">
        <v>867</v>
      </c>
      <c r="D344" s="170" t="s">
        <v>135</v>
      </c>
      <c r="E344" s="171" t="s">
        <v>868</v>
      </c>
      <c r="F344" s="172" t="s">
        <v>869</v>
      </c>
      <c r="G344" s="173" t="s">
        <v>293</v>
      </c>
      <c r="H344" s="174">
        <v>1</v>
      </c>
      <c r="I344" s="175">
        <v>464</v>
      </c>
      <c r="J344" s="175">
        <f>ROUND(I344*H344,2)</f>
        <v>464</v>
      </c>
      <c r="K344" s="172" t="s">
        <v>139</v>
      </c>
      <c r="L344" s="56"/>
      <c r="M344" s="176" t="s">
        <v>20</v>
      </c>
      <c r="N344" s="177" t="s">
        <v>43</v>
      </c>
      <c r="O344" s="178">
        <v>1.95</v>
      </c>
      <c r="P344" s="178">
        <f>O344*H344</f>
        <v>1.95</v>
      </c>
      <c r="Q344" s="178">
        <v>0</v>
      </c>
      <c r="R344" s="178">
        <f>Q344*H344</f>
        <v>0</v>
      </c>
      <c r="S344" s="178">
        <v>0</v>
      </c>
      <c r="T344" s="179">
        <f>S344*H344</f>
        <v>0</v>
      </c>
      <c r="AR344" s="22" t="s">
        <v>140</v>
      </c>
      <c r="AT344" s="22" t="s">
        <v>135</v>
      </c>
      <c r="AU344" s="22" t="s">
        <v>154</v>
      </c>
      <c r="AY344" s="22" t="s">
        <v>133</v>
      </c>
      <c r="BE344" s="180">
        <f>IF(N344="základní",J344,0)</f>
        <v>464</v>
      </c>
      <c r="BF344" s="180">
        <f>IF(N344="snížená",J344,0)</f>
        <v>0</v>
      </c>
      <c r="BG344" s="180">
        <f>IF(N344="zákl. přenesená",J344,0)</f>
        <v>0</v>
      </c>
      <c r="BH344" s="180">
        <f>IF(N344="sníž. přenesená",J344,0)</f>
        <v>0</v>
      </c>
      <c r="BI344" s="180">
        <f>IF(N344="nulová",J344,0)</f>
        <v>0</v>
      </c>
      <c r="BJ344" s="22" t="s">
        <v>22</v>
      </c>
      <c r="BK344" s="180">
        <f>ROUND(I344*H344,2)</f>
        <v>464</v>
      </c>
      <c r="BL344" s="22" t="s">
        <v>140</v>
      </c>
      <c r="BM344" s="22" t="s">
        <v>870</v>
      </c>
    </row>
    <row r="345" spans="2:65" s="1" customFormat="1" ht="67.5">
      <c r="B345" s="36"/>
      <c r="C345" s="58"/>
      <c r="D345" s="196" t="s">
        <v>142</v>
      </c>
      <c r="E345" s="58"/>
      <c r="F345" s="208" t="s">
        <v>616</v>
      </c>
      <c r="G345" s="58"/>
      <c r="H345" s="58"/>
      <c r="I345" s="58"/>
      <c r="J345" s="58"/>
      <c r="K345" s="58"/>
      <c r="L345" s="56"/>
      <c r="M345" s="183"/>
      <c r="N345" s="37"/>
      <c r="O345" s="37"/>
      <c r="P345" s="37"/>
      <c r="Q345" s="37"/>
      <c r="R345" s="37"/>
      <c r="S345" s="37"/>
      <c r="T345" s="73"/>
      <c r="AT345" s="22" t="s">
        <v>142</v>
      </c>
      <c r="AU345" s="22" t="s">
        <v>154</v>
      </c>
    </row>
    <row r="346" spans="2:65" s="1" customFormat="1" ht="22.5" customHeight="1">
      <c r="B346" s="36"/>
      <c r="C346" s="209" t="s">
        <v>871</v>
      </c>
      <c r="D346" s="209" t="s">
        <v>232</v>
      </c>
      <c r="E346" s="210" t="s">
        <v>872</v>
      </c>
      <c r="F346" s="211" t="s">
        <v>873</v>
      </c>
      <c r="G346" s="212" t="s">
        <v>293</v>
      </c>
      <c r="H346" s="213">
        <v>1</v>
      </c>
      <c r="I346" s="214">
        <v>2200</v>
      </c>
      <c r="J346" s="214">
        <f>ROUND(I346*H346,2)</f>
        <v>2200</v>
      </c>
      <c r="K346" s="211" t="s">
        <v>20</v>
      </c>
      <c r="L346" s="215"/>
      <c r="M346" s="216" t="s">
        <v>20</v>
      </c>
      <c r="N346" s="217" t="s">
        <v>43</v>
      </c>
      <c r="O346" s="178">
        <v>0</v>
      </c>
      <c r="P346" s="178">
        <f>O346*H346</f>
        <v>0</v>
      </c>
      <c r="Q346" s="178">
        <v>1.6500000000000001E-2</v>
      </c>
      <c r="R346" s="178">
        <f>Q346*H346</f>
        <v>1.6500000000000001E-2</v>
      </c>
      <c r="S346" s="178">
        <v>0</v>
      </c>
      <c r="T346" s="179">
        <f>S346*H346</f>
        <v>0</v>
      </c>
      <c r="AR346" s="22" t="s">
        <v>182</v>
      </c>
      <c r="AT346" s="22" t="s">
        <v>232</v>
      </c>
      <c r="AU346" s="22" t="s">
        <v>154</v>
      </c>
      <c r="AY346" s="22" t="s">
        <v>133</v>
      </c>
      <c r="BE346" s="180">
        <f>IF(N346="základní",J346,0)</f>
        <v>2200</v>
      </c>
      <c r="BF346" s="180">
        <f>IF(N346="snížená",J346,0)</f>
        <v>0</v>
      </c>
      <c r="BG346" s="180">
        <f>IF(N346="zákl. přenesená",J346,0)</f>
        <v>0</v>
      </c>
      <c r="BH346" s="180">
        <f>IF(N346="sníž. přenesená",J346,0)</f>
        <v>0</v>
      </c>
      <c r="BI346" s="180">
        <f>IF(N346="nulová",J346,0)</f>
        <v>0</v>
      </c>
      <c r="BJ346" s="22" t="s">
        <v>22</v>
      </c>
      <c r="BK346" s="180">
        <f>ROUND(I346*H346,2)</f>
        <v>2200</v>
      </c>
      <c r="BL346" s="22" t="s">
        <v>140</v>
      </c>
      <c r="BM346" s="22" t="s">
        <v>874</v>
      </c>
    </row>
    <row r="347" spans="2:65" s="1" customFormat="1" ht="31.5" customHeight="1">
      <c r="B347" s="36"/>
      <c r="C347" s="170" t="s">
        <v>875</v>
      </c>
      <c r="D347" s="170" t="s">
        <v>135</v>
      </c>
      <c r="E347" s="171" t="s">
        <v>876</v>
      </c>
      <c r="F347" s="172" t="s">
        <v>614</v>
      </c>
      <c r="G347" s="173" t="s">
        <v>293</v>
      </c>
      <c r="H347" s="174">
        <v>4</v>
      </c>
      <c r="I347" s="175">
        <v>645</v>
      </c>
      <c r="J347" s="175">
        <f>ROUND(I347*H347,2)</f>
        <v>2580</v>
      </c>
      <c r="K347" s="172" t="s">
        <v>139</v>
      </c>
      <c r="L347" s="56"/>
      <c r="M347" s="176" t="s">
        <v>20</v>
      </c>
      <c r="N347" s="177" t="s">
        <v>43</v>
      </c>
      <c r="O347" s="178">
        <v>0.85599999999999998</v>
      </c>
      <c r="P347" s="178">
        <f>O347*H347</f>
        <v>3.4239999999999999</v>
      </c>
      <c r="Q347" s="178">
        <v>1.65E-3</v>
      </c>
      <c r="R347" s="178">
        <f>Q347*H347</f>
        <v>6.6E-3</v>
      </c>
      <c r="S347" s="178">
        <v>0</v>
      </c>
      <c r="T347" s="179">
        <f>S347*H347</f>
        <v>0</v>
      </c>
      <c r="AR347" s="22" t="s">
        <v>140</v>
      </c>
      <c r="AT347" s="22" t="s">
        <v>135</v>
      </c>
      <c r="AU347" s="22" t="s">
        <v>154</v>
      </c>
      <c r="AY347" s="22" t="s">
        <v>133</v>
      </c>
      <c r="BE347" s="180">
        <f>IF(N347="základní",J347,0)</f>
        <v>2580</v>
      </c>
      <c r="BF347" s="180">
        <f>IF(N347="snížená",J347,0)</f>
        <v>0</v>
      </c>
      <c r="BG347" s="180">
        <f>IF(N347="zákl. přenesená",J347,0)</f>
        <v>0</v>
      </c>
      <c r="BH347" s="180">
        <f>IF(N347="sníž. přenesená",J347,0)</f>
        <v>0</v>
      </c>
      <c r="BI347" s="180">
        <f>IF(N347="nulová",J347,0)</f>
        <v>0</v>
      </c>
      <c r="BJ347" s="22" t="s">
        <v>22</v>
      </c>
      <c r="BK347" s="180">
        <f>ROUND(I347*H347,2)</f>
        <v>2580</v>
      </c>
      <c r="BL347" s="22" t="s">
        <v>140</v>
      </c>
      <c r="BM347" s="22" t="s">
        <v>877</v>
      </c>
    </row>
    <row r="348" spans="2:65" s="1" customFormat="1" ht="67.5">
      <c r="B348" s="36"/>
      <c r="C348" s="58"/>
      <c r="D348" s="196" t="s">
        <v>142</v>
      </c>
      <c r="E348" s="58"/>
      <c r="F348" s="208" t="s">
        <v>616</v>
      </c>
      <c r="G348" s="58"/>
      <c r="H348" s="58"/>
      <c r="I348" s="58"/>
      <c r="J348" s="58"/>
      <c r="K348" s="58"/>
      <c r="L348" s="56"/>
      <c r="M348" s="183"/>
      <c r="N348" s="37"/>
      <c r="O348" s="37"/>
      <c r="P348" s="37"/>
      <c r="Q348" s="37"/>
      <c r="R348" s="37"/>
      <c r="S348" s="37"/>
      <c r="T348" s="73"/>
      <c r="AT348" s="22" t="s">
        <v>142</v>
      </c>
      <c r="AU348" s="22" t="s">
        <v>154</v>
      </c>
    </row>
    <row r="349" spans="2:65" s="1" customFormat="1" ht="22.5" customHeight="1">
      <c r="B349" s="36"/>
      <c r="C349" s="209" t="s">
        <v>878</v>
      </c>
      <c r="D349" s="209" t="s">
        <v>232</v>
      </c>
      <c r="E349" s="210" t="s">
        <v>879</v>
      </c>
      <c r="F349" s="211" t="s">
        <v>618</v>
      </c>
      <c r="G349" s="212" t="s">
        <v>293</v>
      </c>
      <c r="H349" s="213">
        <v>3</v>
      </c>
      <c r="I349" s="214">
        <v>4509</v>
      </c>
      <c r="J349" s="214">
        <f>ROUND(I349*H349,2)</f>
        <v>13527</v>
      </c>
      <c r="K349" s="211" t="s">
        <v>20</v>
      </c>
      <c r="L349" s="215"/>
      <c r="M349" s="216" t="s">
        <v>20</v>
      </c>
      <c r="N349" s="217" t="s">
        <v>43</v>
      </c>
      <c r="O349" s="178">
        <v>0</v>
      </c>
      <c r="P349" s="178">
        <f>O349*H349</f>
        <v>0</v>
      </c>
      <c r="Q349" s="178">
        <v>1.0800000000000001E-2</v>
      </c>
      <c r="R349" s="178">
        <f>Q349*H349</f>
        <v>3.2399999999999998E-2</v>
      </c>
      <c r="S349" s="178">
        <v>0</v>
      </c>
      <c r="T349" s="179">
        <f>S349*H349</f>
        <v>0</v>
      </c>
      <c r="AR349" s="22" t="s">
        <v>182</v>
      </c>
      <c r="AT349" s="22" t="s">
        <v>232</v>
      </c>
      <c r="AU349" s="22" t="s">
        <v>154</v>
      </c>
      <c r="AY349" s="22" t="s">
        <v>133</v>
      </c>
      <c r="BE349" s="180">
        <f>IF(N349="základní",J349,0)</f>
        <v>13527</v>
      </c>
      <c r="BF349" s="180">
        <f>IF(N349="snížená",J349,0)</f>
        <v>0</v>
      </c>
      <c r="BG349" s="180">
        <f>IF(N349="zákl. přenesená",J349,0)</f>
        <v>0</v>
      </c>
      <c r="BH349" s="180">
        <f>IF(N349="sníž. přenesená",J349,0)</f>
        <v>0</v>
      </c>
      <c r="BI349" s="180">
        <f>IF(N349="nulová",J349,0)</f>
        <v>0</v>
      </c>
      <c r="BJ349" s="22" t="s">
        <v>22</v>
      </c>
      <c r="BK349" s="180">
        <f>ROUND(I349*H349,2)</f>
        <v>13527</v>
      </c>
      <c r="BL349" s="22" t="s">
        <v>140</v>
      </c>
      <c r="BM349" s="22" t="s">
        <v>880</v>
      </c>
    </row>
    <row r="350" spans="2:65" s="1" customFormat="1" ht="22.5" customHeight="1">
      <c r="B350" s="36"/>
      <c r="C350" s="209" t="s">
        <v>881</v>
      </c>
      <c r="D350" s="209" t="s">
        <v>232</v>
      </c>
      <c r="E350" s="210" t="s">
        <v>882</v>
      </c>
      <c r="F350" s="211" t="s">
        <v>883</v>
      </c>
      <c r="G350" s="212" t="s">
        <v>293</v>
      </c>
      <c r="H350" s="213">
        <v>1</v>
      </c>
      <c r="I350" s="214">
        <v>1480</v>
      </c>
      <c r="J350" s="214">
        <f>ROUND(I350*H350,2)</f>
        <v>1480</v>
      </c>
      <c r="K350" s="211" t="s">
        <v>20</v>
      </c>
      <c r="L350" s="215"/>
      <c r="M350" s="216" t="s">
        <v>20</v>
      </c>
      <c r="N350" s="217" t="s">
        <v>43</v>
      </c>
      <c r="O350" s="178">
        <v>0</v>
      </c>
      <c r="P350" s="178">
        <f>O350*H350</f>
        <v>0</v>
      </c>
      <c r="Q350" s="178">
        <v>8.8000000000000005E-3</v>
      </c>
      <c r="R350" s="178">
        <f>Q350*H350</f>
        <v>8.8000000000000005E-3</v>
      </c>
      <c r="S350" s="178">
        <v>0</v>
      </c>
      <c r="T350" s="179">
        <f>S350*H350</f>
        <v>0</v>
      </c>
      <c r="AR350" s="22" t="s">
        <v>182</v>
      </c>
      <c r="AT350" s="22" t="s">
        <v>232</v>
      </c>
      <c r="AU350" s="22" t="s">
        <v>154</v>
      </c>
      <c r="AY350" s="22" t="s">
        <v>133</v>
      </c>
      <c r="BE350" s="180">
        <f>IF(N350="základní",J350,0)</f>
        <v>1480</v>
      </c>
      <c r="BF350" s="180">
        <f>IF(N350="snížená",J350,0)</f>
        <v>0</v>
      </c>
      <c r="BG350" s="180">
        <f>IF(N350="zákl. přenesená",J350,0)</f>
        <v>0</v>
      </c>
      <c r="BH350" s="180">
        <f>IF(N350="sníž. přenesená",J350,0)</f>
        <v>0</v>
      </c>
      <c r="BI350" s="180">
        <f>IF(N350="nulová",J350,0)</f>
        <v>0</v>
      </c>
      <c r="BJ350" s="22" t="s">
        <v>22</v>
      </c>
      <c r="BK350" s="180">
        <f>ROUND(I350*H350,2)</f>
        <v>1480</v>
      </c>
      <c r="BL350" s="22" t="s">
        <v>140</v>
      </c>
      <c r="BM350" s="22" t="s">
        <v>884</v>
      </c>
    </row>
    <row r="351" spans="2:65" s="1" customFormat="1" ht="31.5" customHeight="1">
      <c r="B351" s="36"/>
      <c r="C351" s="170" t="s">
        <v>885</v>
      </c>
      <c r="D351" s="170" t="s">
        <v>135</v>
      </c>
      <c r="E351" s="171" t="s">
        <v>886</v>
      </c>
      <c r="F351" s="172" t="s">
        <v>887</v>
      </c>
      <c r="G351" s="173" t="s">
        <v>293</v>
      </c>
      <c r="H351" s="174">
        <v>1</v>
      </c>
      <c r="I351" s="175">
        <v>491</v>
      </c>
      <c r="J351" s="175">
        <f>ROUND(I351*H351,2)</f>
        <v>491</v>
      </c>
      <c r="K351" s="172" t="s">
        <v>139</v>
      </c>
      <c r="L351" s="56"/>
      <c r="M351" s="176" t="s">
        <v>20</v>
      </c>
      <c r="N351" s="177" t="s">
        <v>43</v>
      </c>
      <c r="O351" s="178">
        <v>2.0630000000000002</v>
      </c>
      <c r="P351" s="178">
        <f>O351*H351</f>
        <v>2.0630000000000002</v>
      </c>
      <c r="Q351" s="178">
        <v>0</v>
      </c>
      <c r="R351" s="178">
        <f>Q351*H351</f>
        <v>0</v>
      </c>
      <c r="S351" s="178">
        <v>0</v>
      </c>
      <c r="T351" s="179">
        <f>S351*H351</f>
        <v>0</v>
      </c>
      <c r="AR351" s="22" t="s">
        <v>140</v>
      </c>
      <c r="AT351" s="22" t="s">
        <v>135</v>
      </c>
      <c r="AU351" s="22" t="s">
        <v>154</v>
      </c>
      <c r="AY351" s="22" t="s">
        <v>133</v>
      </c>
      <c r="BE351" s="180">
        <f>IF(N351="základní",J351,0)</f>
        <v>491</v>
      </c>
      <c r="BF351" s="180">
        <f>IF(N351="snížená",J351,0)</f>
        <v>0</v>
      </c>
      <c r="BG351" s="180">
        <f>IF(N351="zákl. přenesená",J351,0)</f>
        <v>0</v>
      </c>
      <c r="BH351" s="180">
        <f>IF(N351="sníž. přenesená",J351,0)</f>
        <v>0</v>
      </c>
      <c r="BI351" s="180">
        <f>IF(N351="nulová",J351,0)</f>
        <v>0</v>
      </c>
      <c r="BJ351" s="22" t="s">
        <v>22</v>
      </c>
      <c r="BK351" s="180">
        <f>ROUND(I351*H351,2)</f>
        <v>491</v>
      </c>
      <c r="BL351" s="22" t="s">
        <v>140</v>
      </c>
      <c r="BM351" s="22" t="s">
        <v>888</v>
      </c>
    </row>
    <row r="352" spans="2:65" s="1" customFormat="1" ht="67.5">
      <c r="B352" s="36"/>
      <c r="C352" s="58"/>
      <c r="D352" s="196" t="s">
        <v>142</v>
      </c>
      <c r="E352" s="58"/>
      <c r="F352" s="208" t="s">
        <v>616</v>
      </c>
      <c r="G352" s="58"/>
      <c r="H352" s="58"/>
      <c r="I352" s="58"/>
      <c r="J352" s="58"/>
      <c r="K352" s="58"/>
      <c r="L352" s="56"/>
      <c r="M352" s="183"/>
      <c r="N352" s="37"/>
      <c r="O352" s="37"/>
      <c r="P352" s="37"/>
      <c r="Q352" s="37"/>
      <c r="R352" s="37"/>
      <c r="S352" s="37"/>
      <c r="T352" s="73"/>
      <c r="AT352" s="22" t="s">
        <v>142</v>
      </c>
      <c r="AU352" s="22" t="s">
        <v>154</v>
      </c>
    </row>
    <row r="353" spans="2:65" s="1" customFormat="1" ht="22.5" customHeight="1">
      <c r="B353" s="36"/>
      <c r="C353" s="209" t="s">
        <v>889</v>
      </c>
      <c r="D353" s="209" t="s">
        <v>232</v>
      </c>
      <c r="E353" s="210" t="s">
        <v>890</v>
      </c>
      <c r="F353" s="211" t="s">
        <v>891</v>
      </c>
      <c r="G353" s="212" t="s">
        <v>293</v>
      </c>
      <c r="H353" s="213">
        <v>1</v>
      </c>
      <c r="I353" s="214">
        <v>3832</v>
      </c>
      <c r="J353" s="214">
        <f>ROUND(I353*H353,2)</f>
        <v>3832</v>
      </c>
      <c r="K353" s="211" t="s">
        <v>20</v>
      </c>
      <c r="L353" s="215"/>
      <c r="M353" s="216" t="s">
        <v>20</v>
      </c>
      <c r="N353" s="217" t="s">
        <v>43</v>
      </c>
      <c r="O353" s="178">
        <v>0</v>
      </c>
      <c r="P353" s="178">
        <f>O353*H353</f>
        <v>0</v>
      </c>
      <c r="Q353" s="178">
        <v>1.15E-2</v>
      </c>
      <c r="R353" s="178">
        <f>Q353*H353</f>
        <v>1.15E-2</v>
      </c>
      <c r="S353" s="178">
        <v>0</v>
      </c>
      <c r="T353" s="179">
        <f>S353*H353</f>
        <v>0</v>
      </c>
      <c r="AR353" s="22" t="s">
        <v>182</v>
      </c>
      <c r="AT353" s="22" t="s">
        <v>232</v>
      </c>
      <c r="AU353" s="22" t="s">
        <v>154</v>
      </c>
      <c r="AY353" s="22" t="s">
        <v>133</v>
      </c>
      <c r="BE353" s="180">
        <f>IF(N353="základní",J353,0)</f>
        <v>3832</v>
      </c>
      <c r="BF353" s="180">
        <f>IF(N353="snížená",J353,0)</f>
        <v>0</v>
      </c>
      <c r="BG353" s="180">
        <f>IF(N353="zákl. přenesená",J353,0)</f>
        <v>0</v>
      </c>
      <c r="BH353" s="180">
        <f>IF(N353="sníž. přenesená",J353,0)</f>
        <v>0</v>
      </c>
      <c r="BI353" s="180">
        <f>IF(N353="nulová",J353,0)</f>
        <v>0</v>
      </c>
      <c r="BJ353" s="22" t="s">
        <v>22</v>
      </c>
      <c r="BK353" s="180">
        <f>ROUND(I353*H353,2)</f>
        <v>3832</v>
      </c>
      <c r="BL353" s="22" t="s">
        <v>140</v>
      </c>
      <c r="BM353" s="22" t="s">
        <v>892</v>
      </c>
    </row>
    <row r="354" spans="2:65" s="1" customFormat="1" ht="31.5" customHeight="1">
      <c r="B354" s="36"/>
      <c r="C354" s="170" t="s">
        <v>893</v>
      </c>
      <c r="D354" s="170" t="s">
        <v>135</v>
      </c>
      <c r="E354" s="171" t="s">
        <v>894</v>
      </c>
      <c r="F354" s="172" t="s">
        <v>621</v>
      </c>
      <c r="G354" s="173" t="s">
        <v>293</v>
      </c>
      <c r="H354" s="174">
        <v>2</v>
      </c>
      <c r="I354" s="175">
        <v>883</v>
      </c>
      <c r="J354" s="175">
        <f>ROUND(I354*H354,2)</f>
        <v>1766</v>
      </c>
      <c r="K354" s="172" t="s">
        <v>139</v>
      </c>
      <c r="L354" s="56"/>
      <c r="M354" s="176" t="s">
        <v>20</v>
      </c>
      <c r="N354" s="177" t="s">
        <v>43</v>
      </c>
      <c r="O354" s="178">
        <v>1.24</v>
      </c>
      <c r="P354" s="178">
        <f>O354*H354</f>
        <v>2.48</v>
      </c>
      <c r="Q354" s="178">
        <v>1.74E-3</v>
      </c>
      <c r="R354" s="178">
        <f>Q354*H354</f>
        <v>3.48E-3</v>
      </c>
      <c r="S354" s="178">
        <v>0</v>
      </c>
      <c r="T354" s="179">
        <f>S354*H354</f>
        <v>0</v>
      </c>
      <c r="AR354" s="22" t="s">
        <v>140</v>
      </c>
      <c r="AT354" s="22" t="s">
        <v>135</v>
      </c>
      <c r="AU354" s="22" t="s">
        <v>154</v>
      </c>
      <c r="AY354" s="22" t="s">
        <v>133</v>
      </c>
      <c r="BE354" s="180">
        <f>IF(N354="základní",J354,0)</f>
        <v>1766</v>
      </c>
      <c r="BF354" s="180">
        <f>IF(N354="snížená",J354,0)</f>
        <v>0</v>
      </c>
      <c r="BG354" s="180">
        <f>IF(N354="zákl. přenesená",J354,0)</f>
        <v>0</v>
      </c>
      <c r="BH354" s="180">
        <f>IF(N354="sníž. přenesená",J354,0)</f>
        <v>0</v>
      </c>
      <c r="BI354" s="180">
        <f>IF(N354="nulová",J354,0)</f>
        <v>0</v>
      </c>
      <c r="BJ354" s="22" t="s">
        <v>22</v>
      </c>
      <c r="BK354" s="180">
        <f>ROUND(I354*H354,2)</f>
        <v>1766</v>
      </c>
      <c r="BL354" s="22" t="s">
        <v>140</v>
      </c>
      <c r="BM354" s="22" t="s">
        <v>895</v>
      </c>
    </row>
    <row r="355" spans="2:65" s="1" customFormat="1" ht="67.5">
      <c r="B355" s="36"/>
      <c r="C355" s="58"/>
      <c r="D355" s="196" t="s">
        <v>142</v>
      </c>
      <c r="E355" s="58"/>
      <c r="F355" s="208" t="s">
        <v>616</v>
      </c>
      <c r="G355" s="58"/>
      <c r="H355" s="58"/>
      <c r="I355" s="58"/>
      <c r="J355" s="58"/>
      <c r="K355" s="58"/>
      <c r="L355" s="56"/>
      <c r="M355" s="183"/>
      <c r="N355" s="37"/>
      <c r="O355" s="37"/>
      <c r="P355" s="37"/>
      <c r="Q355" s="37"/>
      <c r="R355" s="37"/>
      <c r="S355" s="37"/>
      <c r="T355" s="73"/>
      <c r="AT355" s="22" t="s">
        <v>142</v>
      </c>
      <c r="AU355" s="22" t="s">
        <v>154</v>
      </c>
    </row>
    <row r="356" spans="2:65" s="1" customFormat="1" ht="22.5" customHeight="1">
      <c r="B356" s="36"/>
      <c r="C356" s="209" t="s">
        <v>896</v>
      </c>
      <c r="D356" s="209" t="s">
        <v>232</v>
      </c>
      <c r="E356" s="210" t="s">
        <v>897</v>
      </c>
      <c r="F356" s="211" t="s">
        <v>898</v>
      </c>
      <c r="G356" s="212" t="s">
        <v>293</v>
      </c>
      <c r="H356" s="213">
        <v>2</v>
      </c>
      <c r="I356" s="214">
        <v>2520</v>
      </c>
      <c r="J356" s="214">
        <f>ROUND(I356*H356,2)</f>
        <v>5040</v>
      </c>
      <c r="K356" s="211" t="s">
        <v>20</v>
      </c>
      <c r="L356" s="215"/>
      <c r="M356" s="216" t="s">
        <v>20</v>
      </c>
      <c r="N356" s="217" t="s">
        <v>43</v>
      </c>
      <c r="O356" s="178">
        <v>0</v>
      </c>
      <c r="P356" s="178">
        <f>O356*H356</f>
        <v>0</v>
      </c>
      <c r="Q356" s="178">
        <v>1.7600000000000001E-2</v>
      </c>
      <c r="R356" s="178">
        <f>Q356*H356</f>
        <v>3.5200000000000002E-2</v>
      </c>
      <c r="S356" s="178">
        <v>0</v>
      </c>
      <c r="T356" s="179">
        <f>S356*H356</f>
        <v>0</v>
      </c>
      <c r="AR356" s="22" t="s">
        <v>182</v>
      </c>
      <c r="AT356" s="22" t="s">
        <v>232</v>
      </c>
      <c r="AU356" s="22" t="s">
        <v>154</v>
      </c>
      <c r="AY356" s="22" t="s">
        <v>133</v>
      </c>
      <c r="BE356" s="180">
        <f>IF(N356="základní",J356,0)</f>
        <v>5040</v>
      </c>
      <c r="BF356" s="180">
        <f>IF(N356="snížená",J356,0)</f>
        <v>0</v>
      </c>
      <c r="BG356" s="180">
        <f>IF(N356="zákl. přenesená",J356,0)</f>
        <v>0</v>
      </c>
      <c r="BH356" s="180">
        <f>IF(N356="sníž. přenesená",J356,0)</f>
        <v>0</v>
      </c>
      <c r="BI356" s="180">
        <f>IF(N356="nulová",J356,0)</f>
        <v>0</v>
      </c>
      <c r="BJ356" s="22" t="s">
        <v>22</v>
      </c>
      <c r="BK356" s="180">
        <f>ROUND(I356*H356,2)</f>
        <v>5040</v>
      </c>
      <c r="BL356" s="22" t="s">
        <v>140</v>
      </c>
      <c r="BM356" s="22" t="s">
        <v>899</v>
      </c>
    </row>
    <row r="357" spans="2:65" s="1" customFormat="1" ht="31.5" customHeight="1">
      <c r="B357" s="36"/>
      <c r="C357" s="170" t="s">
        <v>900</v>
      </c>
      <c r="D357" s="170" t="s">
        <v>135</v>
      </c>
      <c r="E357" s="171" t="s">
        <v>310</v>
      </c>
      <c r="F357" s="172" t="s">
        <v>311</v>
      </c>
      <c r="G357" s="173" t="s">
        <v>162</v>
      </c>
      <c r="H357" s="174">
        <v>1140</v>
      </c>
      <c r="I357" s="175">
        <v>109</v>
      </c>
      <c r="J357" s="175">
        <f>ROUND(I357*H357,2)</f>
        <v>124260</v>
      </c>
      <c r="K357" s="172" t="s">
        <v>139</v>
      </c>
      <c r="L357" s="56"/>
      <c r="M357" s="176" t="s">
        <v>20</v>
      </c>
      <c r="N357" s="177" t="s">
        <v>43</v>
      </c>
      <c r="O357" s="178">
        <v>0.34100000000000003</v>
      </c>
      <c r="P357" s="178">
        <f>O357*H357</f>
        <v>388.74</v>
      </c>
      <c r="Q357" s="178">
        <v>0</v>
      </c>
      <c r="R357" s="178">
        <f>Q357*H357</f>
        <v>0</v>
      </c>
      <c r="S357" s="178">
        <v>0</v>
      </c>
      <c r="T357" s="179">
        <f>S357*H357</f>
        <v>0</v>
      </c>
      <c r="AR357" s="22" t="s">
        <v>140</v>
      </c>
      <c r="AT357" s="22" t="s">
        <v>135</v>
      </c>
      <c r="AU357" s="22" t="s">
        <v>154</v>
      </c>
      <c r="AY357" s="22" t="s">
        <v>133</v>
      </c>
      <c r="BE357" s="180">
        <f>IF(N357="základní",J357,0)</f>
        <v>124260</v>
      </c>
      <c r="BF357" s="180">
        <f>IF(N357="snížená",J357,0)</f>
        <v>0</v>
      </c>
      <c r="BG357" s="180">
        <f>IF(N357="zákl. přenesená",J357,0)</f>
        <v>0</v>
      </c>
      <c r="BH357" s="180">
        <f>IF(N357="sníž. přenesená",J357,0)</f>
        <v>0</v>
      </c>
      <c r="BI357" s="180">
        <f>IF(N357="nulová",J357,0)</f>
        <v>0</v>
      </c>
      <c r="BJ357" s="22" t="s">
        <v>22</v>
      </c>
      <c r="BK357" s="180">
        <f>ROUND(I357*H357,2)</f>
        <v>124260</v>
      </c>
      <c r="BL357" s="22" t="s">
        <v>140</v>
      </c>
      <c r="BM357" s="22" t="s">
        <v>901</v>
      </c>
    </row>
    <row r="358" spans="2:65" s="1" customFormat="1" ht="67.5">
      <c r="B358" s="36"/>
      <c r="C358" s="58"/>
      <c r="D358" s="196" t="s">
        <v>142</v>
      </c>
      <c r="E358" s="58"/>
      <c r="F358" s="208" t="s">
        <v>313</v>
      </c>
      <c r="G358" s="58"/>
      <c r="H358" s="58"/>
      <c r="I358" s="58"/>
      <c r="J358" s="58"/>
      <c r="K358" s="58"/>
      <c r="L358" s="56"/>
      <c r="M358" s="183"/>
      <c r="N358" s="37"/>
      <c r="O358" s="37"/>
      <c r="P358" s="37"/>
      <c r="Q358" s="37"/>
      <c r="R358" s="37"/>
      <c r="S358" s="37"/>
      <c r="T358" s="73"/>
      <c r="AT358" s="22" t="s">
        <v>142</v>
      </c>
      <c r="AU358" s="22" t="s">
        <v>154</v>
      </c>
    </row>
    <row r="359" spans="2:65" s="1" customFormat="1" ht="22.5" customHeight="1">
      <c r="B359" s="36"/>
      <c r="C359" s="209" t="s">
        <v>902</v>
      </c>
      <c r="D359" s="209" t="s">
        <v>232</v>
      </c>
      <c r="E359" s="210" t="s">
        <v>315</v>
      </c>
      <c r="F359" s="211" t="s">
        <v>316</v>
      </c>
      <c r="G359" s="212" t="s">
        <v>162</v>
      </c>
      <c r="H359" s="213">
        <v>1157.0999999999999</v>
      </c>
      <c r="I359" s="214">
        <v>501</v>
      </c>
      <c r="J359" s="214">
        <f>ROUND(I359*H359,2)</f>
        <v>579707.1</v>
      </c>
      <c r="K359" s="211" t="s">
        <v>139</v>
      </c>
      <c r="L359" s="215"/>
      <c r="M359" s="216" t="s">
        <v>20</v>
      </c>
      <c r="N359" s="217" t="s">
        <v>43</v>
      </c>
      <c r="O359" s="178">
        <v>0</v>
      </c>
      <c r="P359" s="178">
        <f>O359*H359</f>
        <v>0</v>
      </c>
      <c r="Q359" s="178">
        <v>3.8E-3</v>
      </c>
      <c r="R359" s="178">
        <f>Q359*H359</f>
        <v>4.3969799999999992</v>
      </c>
      <c r="S359" s="178">
        <v>0</v>
      </c>
      <c r="T359" s="179">
        <f>S359*H359</f>
        <v>0</v>
      </c>
      <c r="AR359" s="22" t="s">
        <v>182</v>
      </c>
      <c r="AT359" s="22" t="s">
        <v>232</v>
      </c>
      <c r="AU359" s="22" t="s">
        <v>154</v>
      </c>
      <c r="AY359" s="22" t="s">
        <v>133</v>
      </c>
      <c r="BE359" s="180">
        <f>IF(N359="základní",J359,0)</f>
        <v>579707.1</v>
      </c>
      <c r="BF359" s="180">
        <f>IF(N359="snížená",J359,0)</f>
        <v>0</v>
      </c>
      <c r="BG359" s="180">
        <f>IF(N359="zákl. přenesená",J359,0)</f>
        <v>0</v>
      </c>
      <c r="BH359" s="180">
        <f>IF(N359="sníž. přenesená",J359,0)</f>
        <v>0</v>
      </c>
      <c r="BI359" s="180">
        <f>IF(N359="nulová",J359,0)</f>
        <v>0</v>
      </c>
      <c r="BJ359" s="22" t="s">
        <v>22</v>
      </c>
      <c r="BK359" s="180">
        <f>ROUND(I359*H359,2)</f>
        <v>579707.1</v>
      </c>
      <c r="BL359" s="22" t="s">
        <v>140</v>
      </c>
      <c r="BM359" s="22" t="s">
        <v>903</v>
      </c>
    </row>
    <row r="360" spans="2:65" s="11" customFormat="1">
      <c r="B360" s="184"/>
      <c r="C360" s="185"/>
      <c r="D360" s="196" t="s">
        <v>144</v>
      </c>
      <c r="E360" s="205" t="s">
        <v>20</v>
      </c>
      <c r="F360" s="206" t="s">
        <v>904</v>
      </c>
      <c r="G360" s="185"/>
      <c r="H360" s="207">
        <v>1157.0999999999999</v>
      </c>
      <c r="I360" s="185"/>
      <c r="J360" s="185"/>
      <c r="K360" s="185"/>
      <c r="L360" s="189"/>
      <c r="M360" s="190"/>
      <c r="N360" s="191"/>
      <c r="O360" s="191"/>
      <c r="P360" s="191"/>
      <c r="Q360" s="191"/>
      <c r="R360" s="191"/>
      <c r="S360" s="191"/>
      <c r="T360" s="192"/>
      <c r="AT360" s="193" t="s">
        <v>144</v>
      </c>
      <c r="AU360" s="193" t="s">
        <v>154</v>
      </c>
      <c r="AV360" s="11" t="s">
        <v>81</v>
      </c>
      <c r="AW360" s="11" t="s">
        <v>146</v>
      </c>
      <c r="AX360" s="11" t="s">
        <v>22</v>
      </c>
      <c r="AY360" s="193" t="s">
        <v>133</v>
      </c>
    </row>
    <row r="361" spans="2:65" s="1" customFormat="1" ht="31.5" customHeight="1">
      <c r="B361" s="36"/>
      <c r="C361" s="170" t="s">
        <v>905</v>
      </c>
      <c r="D361" s="170" t="s">
        <v>135</v>
      </c>
      <c r="E361" s="171" t="s">
        <v>319</v>
      </c>
      <c r="F361" s="172" t="s">
        <v>320</v>
      </c>
      <c r="G361" s="173" t="s">
        <v>293</v>
      </c>
      <c r="H361" s="174">
        <v>26</v>
      </c>
      <c r="I361" s="175">
        <v>234</v>
      </c>
      <c r="J361" s="175">
        <f>ROUND(I361*H361,2)</f>
        <v>6084</v>
      </c>
      <c r="K361" s="172" t="s">
        <v>139</v>
      </c>
      <c r="L361" s="56"/>
      <c r="M361" s="176" t="s">
        <v>20</v>
      </c>
      <c r="N361" s="177" t="s">
        <v>43</v>
      </c>
      <c r="O361" s="178">
        <v>0.67500000000000004</v>
      </c>
      <c r="P361" s="178">
        <f>O361*H361</f>
        <v>17.55</v>
      </c>
      <c r="Q361" s="178">
        <v>0</v>
      </c>
      <c r="R361" s="178">
        <f>Q361*H361</f>
        <v>0</v>
      </c>
      <c r="S361" s="178">
        <v>0</v>
      </c>
      <c r="T361" s="179">
        <f>S361*H361</f>
        <v>0</v>
      </c>
      <c r="AR361" s="22" t="s">
        <v>140</v>
      </c>
      <c r="AT361" s="22" t="s">
        <v>135</v>
      </c>
      <c r="AU361" s="22" t="s">
        <v>154</v>
      </c>
      <c r="AY361" s="22" t="s">
        <v>133</v>
      </c>
      <c r="BE361" s="180">
        <f>IF(N361="základní",J361,0)</f>
        <v>6084</v>
      </c>
      <c r="BF361" s="180">
        <f>IF(N361="snížená",J361,0)</f>
        <v>0</v>
      </c>
      <c r="BG361" s="180">
        <f>IF(N361="zákl. přenesená",J361,0)</f>
        <v>0</v>
      </c>
      <c r="BH361" s="180">
        <f>IF(N361="sníž. přenesená",J361,0)</f>
        <v>0</v>
      </c>
      <c r="BI361" s="180">
        <f>IF(N361="nulová",J361,0)</f>
        <v>0</v>
      </c>
      <c r="BJ361" s="22" t="s">
        <v>22</v>
      </c>
      <c r="BK361" s="180">
        <f>ROUND(I361*H361,2)</f>
        <v>6084</v>
      </c>
      <c r="BL361" s="22" t="s">
        <v>140</v>
      </c>
      <c r="BM361" s="22" t="s">
        <v>906</v>
      </c>
    </row>
    <row r="362" spans="2:65" s="1" customFormat="1" ht="40.5">
      <c r="B362" s="36"/>
      <c r="C362" s="58"/>
      <c r="D362" s="196" t="s">
        <v>142</v>
      </c>
      <c r="E362" s="58"/>
      <c r="F362" s="208" t="s">
        <v>322</v>
      </c>
      <c r="G362" s="58"/>
      <c r="H362" s="58"/>
      <c r="I362" s="58"/>
      <c r="J362" s="58"/>
      <c r="K362" s="58"/>
      <c r="L362" s="56"/>
      <c r="M362" s="183"/>
      <c r="N362" s="37"/>
      <c r="O362" s="37"/>
      <c r="P362" s="37"/>
      <c r="Q362" s="37"/>
      <c r="R362" s="37"/>
      <c r="S362" s="37"/>
      <c r="T362" s="73"/>
      <c r="AT362" s="22" t="s">
        <v>142</v>
      </c>
      <c r="AU362" s="22" t="s">
        <v>154</v>
      </c>
    </row>
    <row r="363" spans="2:65" s="1" customFormat="1" ht="22.5" customHeight="1">
      <c r="B363" s="36"/>
      <c r="C363" s="209" t="s">
        <v>907</v>
      </c>
      <c r="D363" s="209" t="s">
        <v>232</v>
      </c>
      <c r="E363" s="210" t="s">
        <v>324</v>
      </c>
      <c r="F363" s="211" t="s">
        <v>634</v>
      </c>
      <c r="G363" s="212" t="s">
        <v>293</v>
      </c>
      <c r="H363" s="213">
        <v>14</v>
      </c>
      <c r="I363" s="214">
        <v>461</v>
      </c>
      <c r="J363" s="214">
        <f>ROUND(I363*H363,2)</f>
        <v>6454</v>
      </c>
      <c r="K363" s="211" t="s">
        <v>20</v>
      </c>
      <c r="L363" s="215"/>
      <c r="M363" s="216" t="s">
        <v>20</v>
      </c>
      <c r="N363" s="217" t="s">
        <v>43</v>
      </c>
      <c r="O363" s="178">
        <v>0</v>
      </c>
      <c r="P363" s="178">
        <f>O363*H363</f>
        <v>0</v>
      </c>
      <c r="Q363" s="178">
        <v>7.1000000000000002E-4</v>
      </c>
      <c r="R363" s="178">
        <f>Q363*H363</f>
        <v>9.9400000000000009E-3</v>
      </c>
      <c r="S363" s="178">
        <v>0</v>
      </c>
      <c r="T363" s="179">
        <f>S363*H363</f>
        <v>0</v>
      </c>
      <c r="AR363" s="22" t="s">
        <v>182</v>
      </c>
      <c r="AT363" s="22" t="s">
        <v>232</v>
      </c>
      <c r="AU363" s="22" t="s">
        <v>154</v>
      </c>
      <c r="AY363" s="22" t="s">
        <v>133</v>
      </c>
      <c r="BE363" s="180">
        <f>IF(N363="základní",J363,0)</f>
        <v>6454</v>
      </c>
      <c r="BF363" s="180">
        <f>IF(N363="snížená",J363,0)</f>
        <v>0</v>
      </c>
      <c r="BG363" s="180">
        <f>IF(N363="zákl. přenesená",J363,0)</f>
        <v>0</v>
      </c>
      <c r="BH363" s="180">
        <f>IF(N363="sníž. přenesená",J363,0)</f>
        <v>0</v>
      </c>
      <c r="BI363" s="180">
        <f>IF(N363="nulová",J363,0)</f>
        <v>0</v>
      </c>
      <c r="BJ363" s="22" t="s">
        <v>22</v>
      </c>
      <c r="BK363" s="180">
        <f>ROUND(I363*H363,2)</f>
        <v>6454</v>
      </c>
      <c r="BL363" s="22" t="s">
        <v>140</v>
      </c>
      <c r="BM363" s="22" t="s">
        <v>908</v>
      </c>
    </row>
    <row r="364" spans="2:65" s="1" customFormat="1" ht="22.5" customHeight="1">
      <c r="B364" s="36"/>
      <c r="C364" s="209" t="s">
        <v>909</v>
      </c>
      <c r="D364" s="209" t="s">
        <v>232</v>
      </c>
      <c r="E364" s="210" t="s">
        <v>328</v>
      </c>
      <c r="F364" s="211" t="s">
        <v>637</v>
      </c>
      <c r="G364" s="212" t="s">
        <v>293</v>
      </c>
      <c r="H364" s="213">
        <v>12</v>
      </c>
      <c r="I364" s="214">
        <v>1549</v>
      </c>
      <c r="J364" s="214">
        <f>ROUND(I364*H364,2)</f>
        <v>18588</v>
      </c>
      <c r="K364" s="211" t="s">
        <v>20</v>
      </c>
      <c r="L364" s="215"/>
      <c r="M364" s="216" t="s">
        <v>20</v>
      </c>
      <c r="N364" s="217" t="s">
        <v>43</v>
      </c>
      <c r="O364" s="178">
        <v>0</v>
      </c>
      <c r="P364" s="178">
        <f>O364*H364</f>
        <v>0</v>
      </c>
      <c r="Q364" s="178">
        <v>9.2000000000000003E-4</v>
      </c>
      <c r="R364" s="178">
        <f>Q364*H364</f>
        <v>1.1040000000000001E-2</v>
      </c>
      <c r="S364" s="178">
        <v>0</v>
      </c>
      <c r="T364" s="179">
        <f>S364*H364</f>
        <v>0</v>
      </c>
      <c r="AR364" s="22" t="s">
        <v>182</v>
      </c>
      <c r="AT364" s="22" t="s">
        <v>232</v>
      </c>
      <c r="AU364" s="22" t="s">
        <v>154</v>
      </c>
      <c r="AY364" s="22" t="s">
        <v>133</v>
      </c>
      <c r="BE364" s="180">
        <f>IF(N364="základní",J364,0)</f>
        <v>18588</v>
      </c>
      <c r="BF364" s="180">
        <f>IF(N364="snížená",J364,0)</f>
        <v>0</v>
      </c>
      <c r="BG364" s="180">
        <f>IF(N364="zákl. přenesená",J364,0)</f>
        <v>0</v>
      </c>
      <c r="BH364" s="180">
        <f>IF(N364="sníž. přenesená",J364,0)</f>
        <v>0</v>
      </c>
      <c r="BI364" s="180">
        <f>IF(N364="nulová",J364,0)</f>
        <v>0</v>
      </c>
      <c r="BJ364" s="22" t="s">
        <v>22</v>
      </c>
      <c r="BK364" s="180">
        <f>ROUND(I364*H364,2)</f>
        <v>18588</v>
      </c>
      <c r="BL364" s="22" t="s">
        <v>140</v>
      </c>
      <c r="BM364" s="22" t="s">
        <v>910</v>
      </c>
    </row>
    <row r="365" spans="2:65" s="1" customFormat="1" ht="22.5" customHeight="1">
      <c r="B365" s="36"/>
      <c r="C365" s="209" t="s">
        <v>911</v>
      </c>
      <c r="D365" s="209" t="s">
        <v>232</v>
      </c>
      <c r="E365" s="210" t="s">
        <v>332</v>
      </c>
      <c r="F365" s="211" t="s">
        <v>333</v>
      </c>
      <c r="G365" s="212" t="s">
        <v>293</v>
      </c>
      <c r="H365" s="213">
        <v>3</v>
      </c>
      <c r="I365" s="214">
        <v>3241</v>
      </c>
      <c r="J365" s="214">
        <f>ROUND(I365*H365,2)</f>
        <v>9723</v>
      </c>
      <c r="K365" s="211" t="s">
        <v>20</v>
      </c>
      <c r="L365" s="215"/>
      <c r="M365" s="216" t="s">
        <v>20</v>
      </c>
      <c r="N365" s="217" t="s">
        <v>43</v>
      </c>
      <c r="O365" s="178">
        <v>0</v>
      </c>
      <c r="P365" s="178">
        <f>O365*H365</f>
        <v>0</v>
      </c>
      <c r="Q365" s="178">
        <v>8.7000000000000001E-4</v>
      </c>
      <c r="R365" s="178">
        <f>Q365*H365</f>
        <v>2.6099999999999999E-3</v>
      </c>
      <c r="S365" s="178">
        <v>0</v>
      </c>
      <c r="T365" s="179">
        <f>S365*H365</f>
        <v>0</v>
      </c>
      <c r="AR365" s="22" t="s">
        <v>182</v>
      </c>
      <c r="AT365" s="22" t="s">
        <v>232</v>
      </c>
      <c r="AU365" s="22" t="s">
        <v>154</v>
      </c>
      <c r="AY365" s="22" t="s">
        <v>133</v>
      </c>
      <c r="BE365" s="180">
        <f>IF(N365="základní",J365,0)</f>
        <v>9723</v>
      </c>
      <c r="BF365" s="180">
        <f>IF(N365="snížená",J365,0)</f>
        <v>0</v>
      </c>
      <c r="BG365" s="180">
        <f>IF(N365="zákl. přenesená",J365,0)</f>
        <v>0</v>
      </c>
      <c r="BH365" s="180">
        <f>IF(N365="sníž. přenesená",J365,0)</f>
        <v>0</v>
      </c>
      <c r="BI365" s="180">
        <f>IF(N365="nulová",J365,0)</f>
        <v>0</v>
      </c>
      <c r="BJ365" s="22" t="s">
        <v>22</v>
      </c>
      <c r="BK365" s="180">
        <f>ROUND(I365*H365,2)</f>
        <v>9723</v>
      </c>
      <c r="BL365" s="22" t="s">
        <v>140</v>
      </c>
      <c r="BM365" s="22" t="s">
        <v>912</v>
      </c>
    </row>
    <row r="366" spans="2:65" s="1" customFormat="1" ht="31.5" customHeight="1">
      <c r="B366" s="36"/>
      <c r="C366" s="209" t="s">
        <v>913</v>
      </c>
      <c r="D366" s="209" t="s">
        <v>232</v>
      </c>
      <c r="E366" s="210" t="s">
        <v>336</v>
      </c>
      <c r="F366" s="211" t="s">
        <v>337</v>
      </c>
      <c r="G366" s="212" t="s">
        <v>293</v>
      </c>
      <c r="H366" s="213">
        <v>4</v>
      </c>
      <c r="I366" s="214">
        <v>5137</v>
      </c>
      <c r="J366" s="214">
        <f>ROUND(I366*H366,2)</f>
        <v>20548</v>
      </c>
      <c r="K366" s="211" t="s">
        <v>20</v>
      </c>
      <c r="L366" s="215"/>
      <c r="M366" s="216" t="s">
        <v>20</v>
      </c>
      <c r="N366" s="217" t="s">
        <v>43</v>
      </c>
      <c r="O366" s="178">
        <v>0</v>
      </c>
      <c r="P366" s="178">
        <f>O366*H366</f>
        <v>0</v>
      </c>
      <c r="Q366" s="178">
        <v>3.3E-3</v>
      </c>
      <c r="R366" s="178">
        <f>Q366*H366</f>
        <v>1.32E-2</v>
      </c>
      <c r="S366" s="178">
        <v>0</v>
      </c>
      <c r="T366" s="179">
        <f>S366*H366</f>
        <v>0</v>
      </c>
      <c r="AR366" s="22" t="s">
        <v>182</v>
      </c>
      <c r="AT366" s="22" t="s">
        <v>232</v>
      </c>
      <c r="AU366" s="22" t="s">
        <v>154</v>
      </c>
      <c r="AY366" s="22" t="s">
        <v>133</v>
      </c>
      <c r="BE366" s="180">
        <f>IF(N366="základní",J366,0)</f>
        <v>20548</v>
      </c>
      <c r="BF366" s="180">
        <f>IF(N366="snížená",J366,0)</f>
        <v>0</v>
      </c>
      <c r="BG366" s="180">
        <f>IF(N366="zákl. přenesená",J366,0)</f>
        <v>0</v>
      </c>
      <c r="BH366" s="180">
        <f>IF(N366="sníž. přenesená",J366,0)</f>
        <v>0</v>
      </c>
      <c r="BI366" s="180">
        <f>IF(N366="nulová",J366,0)</f>
        <v>0</v>
      </c>
      <c r="BJ366" s="22" t="s">
        <v>22</v>
      </c>
      <c r="BK366" s="180">
        <f>ROUND(I366*H366,2)</f>
        <v>20548</v>
      </c>
      <c r="BL366" s="22" t="s">
        <v>140</v>
      </c>
      <c r="BM366" s="22" t="s">
        <v>914</v>
      </c>
    </row>
    <row r="367" spans="2:65" s="1" customFormat="1" ht="31.5" customHeight="1">
      <c r="B367" s="36"/>
      <c r="C367" s="170" t="s">
        <v>915</v>
      </c>
      <c r="D367" s="170" t="s">
        <v>135</v>
      </c>
      <c r="E367" s="171" t="s">
        <v>916</v>
      </c>
      <c r="F367" s="172" t="s">
        <v>917</v>
      </c>
      <c r="G367" s="173" t="s">
        <v>293</v>
      </c>
      <c r="H367" s="174">
        <v>2</v>
      </c>
      <c r="I367" s="175">
        <v>221</v>
      </c>
      <c r="J367" s="175">
        <f>ROUND(I367*H367,2)</f>
        <v>442</v>
      </c>
      <c r="K367" s="172" t="s">
        <v>139</v>
      </c>
      <c r="L367" s="56"/>
      <c r="M367" s="176" t="s">
        <v>20</v>
      </c>
      <c r="N367" s="177" t="s">
        <v>43</v>
      </c>
      <c r="O367" s="178">
        <v>0.61899999999999999</v>
      </c>
      <c r="P367" s="178">
        <f>O367*H367</f>
        <v>1.238</v>
      </c>
      <c r="Q367" s="178">
        <v>0</v>
      </c>
      <c r="R367" s="178">
        <f>Q367*H367</f>
        <v>0</v>
      </c>
      <c r="S367" s="178">
        <v>0</v>
      </c>
      <c r="T367" s="179">
        <f>S367*H367</f>
        <v>0</v>
      </c>
      <c r="AR367" s="22" t="s">
        <v>140</v>
      </c>
      <c r="AT367" s="22" t="s">
        <v>135</v>
      </c>
      <c r="AU367" s="22" t="s">
        <v>154</v>
      </c>
      <c r="AY367" s="22" t="s">
        <v>133</v>
      </c>
      <c r="BE367" s="180">
        <f>IF(N367="základní",J367,0)</f>
        <v>442</v>
      </c>
      <c r="BF367" s="180">
        <f>IF(N367="snížená",J367,0)</f>
        <v>0</v>
      </c>
      <c r="BG367" s="180">
        <f>IF(N367="zákl. přenesená",J367,0)</f>
        <v>0</v>
      </c>
      <c r="BH367" s="180">
        <f>IF(N367="sníž. přenesená",J367,0)</f>
        <v>0</v>
      </c>
      <c r="BI367" s="180">
        <f>IF(N367="nulová",J367,0)</f>
        <v>0</v>
      </c>
      <c r="BJ367" s="22" t="s">
        <v>22</v>
      </c>
      <c r="BK367" s="180">
        <f>ROUND(I367*H367,2)</f>
        <v>442</v>
      </c>
      <c r="BL367" s="22" t="s">
        <v>140</v>
      </c>
      <c r="BM367" s="22" t="s">
        <v>918</v>
      </c>
    </row>
    <row r="368" spans="2:65" s="1" customFormat="1" ht="40.5">
      <c r="B368" s="36"/>
      <c r="C368" s="58"/>
      <c r="D368" s="196" t="s">
        <v>142</v>
      </c>
      <c r="E368" s="58"/>
      <c r="F368" s="208" t="s">
        <v>322</v>
      </c>
      <c r="G368" s="58"/>
      <c r="H368" s="58"/>
      <c r="I368" s="58"/>
      <c r="J368" s="58"/>
      <c r="K368" s="58"/>
      <c r="L368" s="56"/>
      <c r="M368" s="183"/>
      <c r="N368" s="37"/>
      <c r="O368" s="37"/>
      <c r="P368" s="37"/>
      <c r="Q368" s="37"/>
      <c r="R368" s="37"/>
      <c r="S368" s="37"/>
      <c r="T368" s="73"/>
      <c r="AT368" s="22" t="s">
        <v>142</v>
      </c>
      <c r="AU368" s="22" t="s">
        <v>154</v>
      </c>
    </row>
    <row r="369" spans="2:65" s="1" customFormat="1" ht="22.5" customHeight="1">
      <c r="B369" s="36"/>
      <c r="C369" s="209" t="s">
        <v>919</v>
      </c>
      <c r="D369" s="209" t="s">
        <v>232</v>
      </c>
      <c r="E369" s="210" t="s">
        <v>920</v>
      </c>
      <c r="F369" s="211" t="s">
        <v>921</v>
      </c>
      <c r="G369" s="212" t="s">
        <v>293</v>
      </c>
      <c r="H369" s="213">
        <v>2</v>
      </c>
      <c r="I369" s="214">
        <v>1329</v>
      </c>
      <c r="J369" s="214">
        <f>ROUND(I369*H369,2)</f>
        <v>2658</v>
      </c>
      <c r="K369" s="211" t="s">
        <v>20</v>
      </c>
      <c r="L369" s="215"/>
      <c r="M369" s="216" t="s">
        <v>20</v>
      </c>
      <c r="N369" s="217" t="s">
        <v>43</v>
      </c>
      <c r="O369" s="178">
        <v>0</v>
      </c>
      <c r="P369" s="178">
        <f>O369*H369</f>
        <v>0</v>
      </c>
      <c r="Q369" s="178">
        <v>1.32E-3</v>
      </c>
      <c r="R369" s="178">
        <f>Q369*H369</f>
        <v>2.64E-3</v>
      </c>
      <c r="S369" s="178">
        <v>0</v>
      </c>
      <c r="T369" s="179">
        <f>S369*H369</f>
        <v>0</v>
      </c>
      <c r="AR369" s="22" t="s">
        <v>182</v>
      </c>
      <c r="AT369" s="22" t="s">
        <v>232</v>
      </c>
      <c r="AU369" s="22" t="s">
        <v>154</v>
      </c>
      <c r="AY369" s="22" t="s">
        <v>133</v>
      </c>
      <c r="BE369" s="180">
        <f>IF(N369="základní",J369,0)</f>
        <v>2658</v>
      </c>
      <c r="BF369" s="180">
        <f>IF(N369="snížená",J369,0)</f>
        <v>0</v>
      </c>
      <c r="BG369" s="180">
        <f>IF(N369="zákl. přenesená",J369,0)</f>
        <v>0</v>
      </c>
      <c r="BH369" s="180">
        <f>IF(N369="sníž. přenesená",J369,0)</f>
        <v>0</v>
      </c>
      <c r="BI369" s="180">
        <f>IF(N369="nulová",J369,0)</f>
        <v>0</v>
      </c>
      <c r="BJ369" s="22" t="s">
        <v>22</v>
      </c>
      <c r="BK369" s="180">
        <f>ROUND(I369*H369,2)</f>
        <v>2658</v>
      </c>
      <c r="BL369" s="22" t="s">
        <v>140</v>
      </c>
      <c r="BM369" s="22" t="s">
        <v>922</v>
      </c>
    </row>
    <row r="370" spans="2:65" s="1" customFormat="1" ht="31.5" customHeight="1">
      <c r="B370" s="36"/>
      <c r="C370" s="170" t="s">
        <v>923</v>
      </c>
      <c r="D370" s="170" t="s">
        <v>135</v>
      </c>
      <c r="E370" s="171" t="s">
        <v>340</v>
      </c>
      <c r="F370" s="172" t="s">
        <v>341</v>
      </c>
      <c r="G370" s="173" t="s">
        <v>293</v>
      </c>
      <c r="H370" s="174">
        <v>1</v>
      </c>
      <c r="I370" s="175">
        <v>235</v>
      </c>
      <c r="J370" s="175">
        <f>ROUND(I370*H370,2)</f>
        <v>235</v>
      </c>
      <c r="K370" s="172" t="s">
        <v>139</v>
      </c>
      <c r="L370" s="56"/>
      <c r="M370" s="176" t="s">
        <v>20</v>
      </c>
      <c r="N370" s="177" t="s">
        <v>43</v>
      </c>
      <c r="O370" s="178">
        <v>0.67500000000000004</v>
      </c>
      <c r="P370" s="178">
        <f>O370*H370</f>
        <v>0.67500000000000004</v>
      </c>
      <c r="Q370" s="178">
        <v>0</v>
      </c>
      <c r="R370" s="178">
        <f>Q370*H370</f>
        <v>0</v>
      </c>
      <c r="S370" s="178">
        <v>0</v>
      </c>
      <c r="T370" s="179">
        <f>S370*H370</f>
        <v>0</v>
      </c>
      <c r="AR370" s="22" t="s">
        <v>140</v>
      </c>
      <c r="AT370" s="22" t="s">
        <v>135</v>
      </c>
      <c r="AU370" s="22" t="s">
        <v>154</v>
      </c>
      <c r="AY370" s="22" t="s">
        <v>133</v>
      </c>
      <c r="BE370" s="180">
        <f>IF(N370="základní",J370,0)</f>
        <v>235</v>
      </c>
      <c r="BF370" s="180">
        <f>IF(N370="snížená",J370,0)</f>
        <v>0</v>
      </c>
      <c r="BG370" s="180">
        <f>IF(N370="zákl. přenesená",J370,0)</f>
        <v>0</v>
      </c>
      <c r="BH370" s="180">
        <f>IF(N370="sníž. přenesená",J370,0)</f>
        <v>0</v>
      </c>
      <c r="BI370" s="180">
        <f>IF(N370="nulová",J370,0)</f>
        <v>0</v>
      </c>
      <c r="BJ370" s="22" t="s">
        <v>22</v>
      </c>
      <c r="BK370" s="180">
        <f>ROUND(I370*H370,2)</f>
        <v>235</v>
      </c>
      <c r="BL370" s="22" t="s">
        <v>140</v>
      </c>
      <c r="BM370" s="22" t="s">
        <v>924</v>
      </c>
    </row>
    <row r="371" spans="2:65" s="1" customFormat="1" ht="40.5">
      <c r="B371" s="36"/>
      <c r="C371" s="58"/>
      <c r="D371" s="196" t="s">
        <v>142</v>
      </c>
      <c r="E371" s="58"/>
      <c r="F371" s="208" t="s">
        <v>322</v>
      </c>
      <c r="G371" s="58"/>
      <c r="H371" s="58"/>
      <c r="I371" s="58"/>
      <c r="J371" s="58"/>
      <c r="K371" s="58"/>
      <c r="L371" s="56"/>
      <c r="M371" s="183"/>
      <c r="N371" s="37"/>
      <c r="O371" s="37"/>
      <c r="P371" s="37"/>
      <c r="Q371" s="37"/>
      <c r="R371" s="37"/>
      <c r="S371" s="37"/>
      <c r="T371" s="73"/>
      <c r="AT371" s="22" t="s">
        <v>142</v>
      </c>
      <c r="AU371" s="22" t="s">
        <v>154</v>
      </c>
    </row>
    <row r="372" spans="2:65" s="1" customFormat="1" ht="22.5" customHeight="1">
      <c r="B372" s="36"/>
      <c r="C372" s="209" t="s">
        <v>925</v>
      </c>
      <c r="D372" s="209" t="s">
        <v>232</v>
      </c>
      <c r="E372" s="210" t="s">
        <v>344</v>
      </c>
      <c r="F372" s="211" t="s">
        <v>646</v>
      </c>
      <c r="G372" s="212" t="s">
        <v>293</v>
      </c>
      <c r="H372" s="213">
        <v>1</v>
      </c>
      <c r="I372" s="214">
        <v>1316</v>
      </c>
      <c r="J372" s="214">
        <f>ROUND(I372*H372,2)</f>
        <v>1316</v>
      </c>
      <c r="K372" s="211" t="s">
        <v>20</v>
      </c>
      <c r="L372" s="215"/>
      <c r="M372" s="216" t="s">
        <v>20</v>
      </c>
      <c r="N372" s="217" t="s">
        <v>43</v>
      </c>
      <c r="O372" s="178">
        <v>0</v>
      </c>
      <c r="P372" s="178">
        <f>O372*H372</f>
        <v>0</v>
      </c>
      <c r="Q372" s="178">
        <v>1.56E-3</v>
      </c>
      <c r="R372" s="178">
        <f>Q372*H372</f>
        <v>1.56E-3</v>
      </c>
      <c r="S372" s="178">
        <v>0</v>
      </c>
      <c r="T372" s="179">
        <f>S372*H372</f>
        <v>0</v>
      </c>
      <c r="AR372" s="22" t="s">
        <v>182</v>
      </c>
      <c r="AT372" s="22" t="s">
        <v>232</v>
      </c>
      <c r="AU372" s="22" t="s">
        <v>154</v>
      </c>
      <c r="AY372" s="22" t="s">
        <v>133</v>
      </c>
      <c r="BE372" s="180">
        <f>IF(N372="základní",J372,0)</f>
        <v>1316</v>
      </c>
      <c r="BF372" s="180">
        <f>IF(N372="snížená",J372,0)</f>
        <v>0</v>
      </c>
      <c r="BG372" s="180">
        <f>IF(N372="zákl. přenesená",J372,0)</f>
        <v>0</v>
      </c>
      <c r="BH372" s="180">
        <f>IF(N372="sníž. přenesená",J372,0)</f>
        <v>0</v>
      </c>
      <c r="BI372" s="180">
        <f>IF(N372="nulová",J372,0)</f>
        <v>0</v>
      </c>
      <c r="BJ372" s="22" t="s">
        <v>22</v>
      </c>
      <c r="BK372" s="180">
        <f>ROUND(I372*H372,2)</f>
        <v>1316</v>
      </c>
      <c r="BL372" s="22" t="s">
        <v>140</v>
      </c>
      <c r="BM372" s="22" t="s">
        <v>926</v>
      </c>
    </row>
    <row r="373" spans="2:65" s="1" customFormat="1" ht="31.5" customHeight="1">
      <c r="B373" s="36"/>
      <c r="C373" s="170" t="s">
        <v>927</v>
      </c>
      <c r="D373" s="170" t="s">
        <v>135</v>
      </c>
      <c r="E373" s="171" t="s">
        <v>928</v>
      </c>
      <c r="F373" s="172" t="s">
        <v>929</v>
      </c>
      <c r="G373" s="173" t="s">
        <v>293</v>
      </c>
      <c r="H373" s="174">
        <v>2</v>
      </c>
      <c r="I373" s="175">
        <v>275</v>
      </c>
      <c r="J373" s="175">
        <f>ROUND(I373*H373,2)</f>
        <v>550</v>
      </c>
      <c r="K373" s="172" t="s">
        <v>139</v>
      </c>
      <c r="L373" s="56"/>
      <c r="M373" s="176" t="s">
        <v>20</v>
      </c>
      <c r="N373" s="177" t="s">
        <v>43</v>
      </c>
      <c r="O373" s="178">
        <v>0.63</v>
      </c>
      <c r="P373" s="178">
        <f>O373*H373</f>
        <v>1.26</v>
      </c>
      <c r="Q373" s="178">
        <v>6.8999999999999997E-4</v>
      </c>
      <c r="R373" s="178">
        <f>Q373*H373</f>
        <v>1.3799999999999999E-3</v>
      </c>
      <c r="S373" s="178">
        <v>0</v>
      </c>
      <c r="T373" s="179">
        <f>S373*H373</f>
        <v>0</v>
      </c>
      <c r="AR373" s="22" t="s">
        <v>140</v>
      </c>
      <c r="AT373" s="22" t="s">
        <v>135</v>
      </c>
      <c r="AU373" s="22" t="s">
        <v>154</v>
      </c>
      <c r="AY373" s="22" t="s">
        <v>133</v>
      </c>
      <c r="BE373" s="180">
        <f>IF(N373="základní",J373,0)</f>
        <v>550</v>
      </c>
      <c r="BF373" s="180">
        <f>IF(N373="snížená",J373,0)</f>
        <v>0</v>
      </c>
      <c r="BG373" s="180">
        <f>IF(N373="zákl. přenesená",J373,0)</f>
        <v>0</v>
      </c>
      <c r="BH373" s="180">
        <f>IF(N373="sníž. přenesená",J373,0)</f>
        <v>0</v>
      </c>
      <c r="BI373" s="180">
        <f>IF(N373="nulová",J373,0)</f>
        <v>0</v>
      </c>
      <c r="BJ373" s="22" t="s">
        <v>22</v>
      </c>
      <c r="BK373" s="180">
        <f>ROUND(I373*H373,2)</f>
        <v>550</v>
      </c>
      <c r="BL373" s="22" t="s">
        <v>140</v>
      </c>
      <c r="BM373" s="22" t="s">
        <v>930</v>
      </c>
    </row>
    <row r="374" spans="2:65" s="1" customFormat="1" ht="256.5">
      <c r="B374" s="36"/>
      <c r="C374" s="58"/>
      <c r="D374" s="196" t="s">
        <v>142</v>
      </c>
      <c r="E374" s="58"/>
      <c r="F374" s="208" t="s">
        <v>351</v>
      </c>
      <c r="G374" s="58"/>
      <c r="H374" s="58"/>
      <c r="I374" s="58"/>
      <c r="J374" s="58"/>
      <c r="K374" s="58"/>
      <c r="L374" s="56"/>
      <c r="M374" s="183"/>
      <c r="N374" s="37"/>
      <c r="O374" s="37"/>
      <c r="P374" s="37"/>
      <c r="Q374" s="37"/>
      <c r="R374" s="37"/>
      <c r="S374" s="37"/>
      <c r="T374" s="73"/>
      <c r="AT374" s="22" t="s">
        <v>142</v>
      </c>
      <c r="AU374" s="22" t="s">
        <v>154</v>
      </c>
    </row>
    <row r="375" spans="2:65" s="1" customFormat="1" ht="31.5" customHeight="1">
      <c r="B375" s="36"/>
      <c r="C375" s="209" t="s">
        <v>931</v>
      </c>
      <c r="D375" s="209" t="s">
        <v>232</v>
      </c>
      <c r="E375" s="210" t="s">
        <v>932</v>
      </c>
      <c r="F375" s="211" t="s">
        <v>933</v>
      </c>
      <c r="G375" s="212" t="s">
        <v>293</v>
      </c>
      <c r="H375" s="213">
        <v>2</v>
      </c>
      <c r="I375" s="214">
        <v>23888</v>
      </c>
      <c r="J375" s="214">
        <f>ROUND(I375*H375,2)</f>
        <v>47776</v>
      </c>
      <c r="K375" s="211" t="s">
        <v>20</v>
      </c>
      <c r="L375" s="215"/>
      <c r="M375" s="216" t="s">
        <v>20</v>
      </c>
      <c r="N375" s="217" t="s">
        <v>43</v>
      </c>
      <c r="O375" s="178">
        <v>0</v>
      </c>
      <c r="P375" s="178">
        <f>O375*H375</f>
        <v>0</v>
      </c>
      <c r="Q375" s="178">
        <v>3.3500000000000002E-2</v>
      </c>
      <c r="R375" s="178">
        <f>Q375*H375</f>
        <v>6.7000000000000004E-2</v>
      </c>
      <c r="S375" s="178">
        <v>0</v>
      </c>
      <c r="T375" s="179">
        <f>S375*H375</f>
        <v>0</v>
      </c>
      <c r="AR375" s="22" t="s">
        <v>182</v>
      </c>
      <c r="AT375" s="22" t="s">
        <v>232</v>
      </c>
      <c r="AU375" s="22" t="s">
        <v>154</v>
      </c>
      <c r="AY375" s="22" t="s">
        <v>133</v>
      </c>
      <c r="BE375" s="180">
        <f>IF(N375="základní",J375,0)</f>
        <v>47776</v>
      </c>
      <c r="BF375" s="180">
        <f>IF(N375="snížená",J375,0)</f>
        <v>0</v>
      </c>
      <c r="BG375" s="180">
        <f>IF(N375="zákl. přenesená",J375,0)</f>
        <v>0</v>
      </c>
      <c r="BH375" s="180">
        <f>IF(N375="sníž. přenesená",J375,0)</f>
        <v>0</v>
      </c>
      <c r="BI375" s="180">
        <f>IF(N375="nulová",J375,0)</f>
        <v>0</v>
      </c>
      <c r="BJ375" s="22" t="s">
        <v>22</v>
      </c>
      <c r="BK375" s="180">
        <f>ROUND(I375*H375,2)</f>
        <v>47776</v>
      </c>
      <c r="BL375" s="22" t="s">
        <v>140</v>
      </c>
      <c r="BM375" s="22" t="s">
        <v>934</v>
      </c>
    </row>
    <row r="376" spans="2:65" s="1" customFormat="1" ht="31.5" customHeight="1">
      <c r="B376" s="36"/>
      <c r="C376" s="170" t="s">
        <v>935</v>
      </c>
      <c r="D376" s="170" t="s">
        <v>135</v>
      </c>
      <c r="E376" s="171" t="s">
        <v>936</v>
      </c>
      <c r="F376" s="172" t="s">
        <v>937</v>
      </c>
      <c r="G376" s="173" t="s">
        <v>293</v>
      </c>
      <c r="H376" s="174">
        <v>3</v>
      </c>
      <c r="I376" s="175">
        <v>616</v>
      </c>
      <c r="J376" s="175">
        <f>ROUND(I376*H376,2)</f>
        <v>1848</v>
      </c>
      <c r="K376" s="172" t="s">
        <v>139</v>
      </c>
      <c r="L376" s="56"/>
      <c r="M376" s="176" t="s">
        <v>20</v>
      </c>
      <c r="N376" s="177" t="s">
        <v>43</v>
      </c>
      <c r="O376" s="178">
        <v>1.3979999999999999</v>
      </c>
      <c r="P376" s="178">
        <f>O376*H376</f>
        <v>4.194</v>
      </c>
      <c r="Q376" s="178">
        <v>7.3999999999999999E-4</v>
      </c>
      <c r="R376" s="178">
        <f>Q376*H376</f>
        <v>2.2199999999999998E-3</v>
      </c>
      <c r="S376" s="178">
        <v>0</v>
      </c>
      <c r="T376" s="179">
        <f>S376*H376</f>
        <v>0</v>
      </c>
      <c r="AR376" s="22" t="s">
        <v>140</v>
      </c>
      <c r="AT376" s="22" t="s">
        <v>135</v>
      </c>
      <c r="AU376" s="22" t="s">
        <v>154</v>
      </c>
      <c r="AY376" s="22" t="s">
        <v>133</v>
      </c>
      <c r="BE376" s="180">
        <f>IF(N376="základní",J376,0)</f>
        <v>1848</v>
      </c>
      <c r="BF376" s="180">
        <f>IF(N376="snížená",J376,0)</f>
        <v>0</v>
      </c>
      <c r="BG376" s="180">
        <f>IF(N376="zákl. přenesená",J376,0)</f>
        <v>0</v>
      </c>
      <c r="BH376" s="180">
        <f>IF(N376="sníž. přenesená",J376,0)</f>
        <v>0</v>
      </c>
      <c r="BI376" s="180">
        <f>IF(N376="nulová",J376,0)</f>
        <v>0</v>
      </c>
      <c r="BJ376" s="22" t="s">
        <v>22</v>
      </c>
      <c r="BK376" s="180">
        <f>ROUND(I376*H376,2)</f>
        <v>1848</v>
      </c>
      <c r="BL376" s="22" t="s">
        <v>140</v>
      </c>
      <c r="BM376" s="22" t="s">
        <v>938</v>
      </c>
    </row>
    <row r="377" spans="2:65" s="1" customFormat="1" ht="256.5">
      <c r="B377" s="36"/>
      <c r="C377" s="58"/>
      <c r="D377" s="196" t="s">
        <v>142</v>
      </c>
      <c r="E377" s="58"/>
      <c r="F377" s="208" t="s">
        <v>351</v>
      </c>
      <c r="G377" s="58"/>
      <c r="H377" s="58"/>
      <c r="I377" s="58"/>
      <c r="J377" s="58"/>
      <c r="K377" s="58"/>
      <c r="L377" s="56"/>
      <c r="M377" s="183"/>
      <c r="N377" s="37"/>
      <c r="O377" s="37"/>
      <c r="P377" s="37"/>
      <c r="Q377" s="37"/>
      <c r="R377" s="37"/>
      <c r="S377" s="37"/>
      <c r="T377" s="73"/>
      <c r="AT377" s="22" t="s">
        <v>142</v>
      </c>
      <c r="AU377" s="22" t="s">
        <v>154</v>
      </c>
    </row>
    <row r="378" spans="2:65" s="1" customFormat="1" ht="22.5" customHeight="1">
      <c r="B378" s="36"/>
      <c r="C378" s="209" t="s">
        <v>939</v>
      </c>
      <c r="D378" s="209" t="s">
        <v>232</v>
      </c>
      <c r="E378" s="210" t="s">
        <v>940</v>
      </c>
      <c r="F378" s="211" t="s">
        <v>941</v>
      </c>
      <c r="G378" s="212" t="s">
        <v>293</v>
      </c>
      <c r="H378" s="213">
        <v>3</v>
      </c>
      <c r="I378" s="214">
        <v>5345</v>
      </c>
      <c r="J378" s="214">
        <f>ROUND(I378*H378,2)</f>
        <v>16035</v>
      </c>
      <c r="K378" s="211" t="s">
        <v>20</v>
      </c>
      <c r="L378" s="215"/>
      <c r="M378" s="216" t="s">
        <v>20</v>
      </c>
      <c r="N378" s="217" t="s">
        <v>43</v>
      </c>
      <c r="O378" s="178">
        <v>0</v>
      </c>
      <c r="P378" s="178">
        <f>O378*H378</f>
        <v>0</v>
      </c>
      <c r="Q378" s="178">
        <v>1.7000000000000001E-2</v>
      </c>
      <c r="R378" s="178">
        <f>Q378*H378</f>
        <v>5.1000000000000004E-2</v>
      </c>
      <c r="S378" s="178">
        <v>0</v>
      </c>
      <c r="T378" s="179">
        <f>S378*H378</f>
        <v>0</v>
      </c>
      <c r="AR378" s="22" t="s">
        <v>182</v>
      </c>
      <c r="AT378" s="22" t="s">
        <v>232</v>
      </c>
      <c r="AU378" s="22" t="s">
        <v>154</v>
      </c>
      <c r="AY378" s="22" t="s">
        <v>133</v>
      </c>
      <c r="BE378" s="180">
        <f>IF(N378="základní",J378,0)</f>
        <v>16035</v>
      </c>
      <c r="BF378" s="180">
        <f>IF(N378="snížená",J378,0)</f>
        <v>0</v>
      </c>
      <c r="BG378" s="180">
        <f>IF(N378="zákl. přenesená",J378,0)</f>
        <v>0</v>
      </c>
      <c r="BH378" s="180">
        <f>IF(N378="sníž. přenesená",J378,0)</f>
        <v>0</v>
      </c>
      <c r="BI378" s="180">
        <f>IF(N378="nulová",J378,0)</f>
        <v>0</v>
      </c>
      <c r="BJ378" s="22" t="s">
        <v>22</v>
      </c>
      <c r="BK378" s="180">
        <f>ROUND(I378*H378,2)</f>
        <v>16035</v>
      </c>
      <c r="BL378" s="22" t="s">
        <v>140</v>
      </c>
      <c r="BM378" s="22" t="s">
        <v>942</v>
      </c>
    </row>
    <row r="379" spans="2:65" s="1" customFormat="1" ht="31.5" customHeight="1">
      <c r="B379" s="36"/>
      <c r="C379" s="170" t="s">
        <v>943</v>
      </c>
      <c r="D379" s="170" t="s">
        <v>135</v>
      </c>
      <c r="E379" s="171" t="s">
        <v>944</v>
      </c>
      <c r="F379" s="172" t="s">
        <v>945</v>
      </c>
      <c r="G379" s="173" t="s">
        <v>293</v>
      </c>
      <c r="H379" s="174">
        <v>1</v>
      </c>
      <c r="I379" s="175">
        <v>677</v>
      </c>
      <c r="J379" s="175">
        <f>ROUND(I379*H379,2)</f>
        <v>677</v>
      </c>
      <c r="K379" s="172" t="s">
        <v>139</v>
      </c>
      <c r="L379" s="56"/>
      <c r="M379" s="176" t="s">
        <v>20</v>
      </c>
      <c r="N379" s="177" t="s">
        <v>43</v>
      </c>
      <c r="O379" s="178">
        <v>1.554</v>
      </c>
      <c r="P379" s="178">
        <f>O379*H379</f>
        <v>1.554</v>
      </c>
      <c r="Q379" s="178">
        <v>8.5999999999999998E-4</v>
      </c>
      <c r="R379" s="178">
        <f>Q379*H379</f>
        <v>8.5999999999999998E-4</v>
      </c>
      <c r="S379" s="178">
        <v>0</v>
      </c>
      <c r="T379" s="179">
        <f>S379*H379</f>
        <v>0</v>
      </c>
      <c r="AR379" s="22" t="s">
        <v>140</v>
      </c>
      <c r="AT379" s="22" t="s">
        <v>135</v>
      </c>
      <c r="AU379" s="22" t="s">
        <v>154</v>
      </c>
      <c r="AY379" s="22" t="s">
        <v>133</v>
      </c>
      <c r="BE379" s="180">
        <f>IF(N379="základní",J379,0)</f>
        <v>677</v>
      </c>
      <c r="BF379" s="180">
        <f>IF(N379="snížená",J379,0)</f>
        <v>0</v>
      </c>
      <c r="BG379" s="180">
        <f>IF(N379="zákl. přenesená",J379,0)</f>
        <v>0</v>
      </c>
      <c r="BH379" s="180">
        <f>IF(N379="sníž. přenesená",J379,0)</f>
        <v>0</v>
      </c>
      <c r="BI379" s="180">
        <f>IF(N379="nulová",J379,0)</f>
        <v>0</v>
      </c>
      <c r="BJ379" s="22" t="s">
        <v>22</v>
      </c>
      <c r="BK379" s="180">
        <f>ROUND(I379*H379,2)</f>
        <v>677</v>
      </c>
      <c r="BL379" s="22" t="s">
        <v>140</v>
      </c>
      <c r="BM379" s="22" t="s">
        <v>946</v>
      </c>
    </row>
    <row r="380" spans="2:65" s="1" customFormat="1" ht="256.5">
      <c r="B380" s="36"/>
      <c r="C380" s="58"/>
      <c r="D380" s="196" t="s">
        <v>142</v>
      </c>
      <c r="E380" s="58"/>
      <c r="F380" s="208" t="s">
        <v>351</v>
      </c>
      <c r="G380" s="58"/>
      <c r="H380" s="58"/>
      <c r="I380" s="58"/>
      <c r="J380" s="58"/>
      <c r="K380" s="58"/>
      <c r="L380" s="56"/>
      <c r="M380" s="183"/>
      <c r="N380" s="37"/>
      <c r="O380" s="37"/>
      <c r="P380" s="37"/>
      <c r="Q380" s="37"/>
      <c r="R380" s="37"/>
      <c r="S380" s="37"/>
      <c r="T380" s="73"/>
      <c r="AT380" s="22" t="s">
        <v>142</v>
      </c>
      <c r="AU380" s="22" t="s">
        <v>154</v>
      </c>
    </row>
    <row r="381" spans="2:65" s="1" customFormat="1" ht="22.5" customHeight="1">
      <c r="B381" s="36"/>
      <c r="C381" s="209" t="s">
        <v>947</v>
      </c>
      <c r="D381" s="209" t="s">
        <v>232</v>
      </c>
      <c r="E381" s="210" t="s">
        <v>948</v>
      </c>
      <c r="F381" s="211" t="s">
        <v>949</v>
      </c>
      <c r="G381" s="212" t="s">
        <v>293</v>
      </c>
      <c r="H381" s="213">
        <v>1</v>
      </c>
      <c r="I381" s="214">
        <v>5702</v>
      </c>
      <c r="J381" s="214">
        <f>ROUND(I381*H381,2)</f>
        <v>5702</v>
      </c>
      <c r="K381" s="211" t="s">
        <v>20</v>
      </c>
      <c r="L381" s="215"/>
      <c r="M381" s="216" t="s">
        <v>20</v>
      </c>
      <c r="N381" s="217" t="s">
        <v>43</v>
      </c>
      <c r="O381" s="178">
        <v>0</v>
      </c>
      <c r="P381" s="178">
        <f>O381*H381</f>
        <v>0</v>
      </c>
      <c r="Q381" s="178">
        <v>1.8499999999999999E-2</v>
      </c>
      <c r="R381" s="178">
        <f>Q381*H381</f>
        <v>1.8499999999999999E-2</v>
      </c>
      <c r="S381" s="178">
        <v>0</v>
      </c>
      <c r="T381" s="179">
        <f>S381*H381</f>
        <v>0</v>
      </c>
      <c r="AR381" s="22" t="s">
        <v>182</v>
      </c>
      <c r="AT381" s="22" t="s">
        <v>232</v>
      </c>
      <c r="AU381" s="22" t="s">
        <v>154</v>
      </c>
      <c r="AY381" s="22" t="s">
        <v>133</v>
      </c>
      <c r="BE381" s="180">
        <f>IF(N381="základní",J381,0)</f>
        <v>5702</v>
      </c>
      <c r="BF381" s="180">
        <f>IF(N381="snížená",J381,0)</f>
        <v>0</v>
      </c>
      <c r="BG381" s="180">
        <f>IF(N381="zákl. přenesená",J381,0)</f>
        <v>0</v>
      </c>
      <c r="BH381" s="180">
        <f>IF(N381="sníž. přenesená",J381,0)</f>
        <v>0</v>
      </c>
      <c r="BI381" s="180">
        <f>IF(N381="nulová",J381,0)</f>
        <v>0</v>
      </c>
      <c r="BJ381" s="22" t="s">
        <v>22</v>
      </c>
      <c r="BK381" s="180">
        <f>ROUND(I381*H381,2)</f>
        <v>5702</v>
      </c>
      <c r="BL381" s="22" t="s">
        <v>140</v>
      </c>
      <c r="BM381" s="22" t="s">
        <v>950</v>
      </c>
    </row>
    <row r="382" spans="2:65" s="1" customFormat="1" ht="31.5" customHeight="1">
      <c r="B382" s="36"/>
      <c r="C382" s="170" t="s">
        <v>951</v>
      </c>
      <c r="D382" s="170" t="s">
        <v>135</v>
      </c>
      <c r="E382" s="171" t="s">
        <v>348</v>
      </c>
      <c r="F382" s="172" t="s">
        <v>349</v>
      </c>
      <c r="G382" s="173" t="s">
        <v>293</v>
      </c>
      <c r="H382" s="174">
        <v>5</v>
      </c>
      <c r="I382" s="175">
        <v>886</v>
      </c>
      <c r="J382" s="175">
        <f>ROUND(I382*H382,2)</f>
        <v>4430</v>
      </c>
      <c r="K382" s="172" t="s">
        <v>139</v>
      </c>
      <c r="L382" s="56"/>
      <c r="M382" s="176" t="s">
        <v>20</v>
      </c>
      <c r="N382" s="177" t="s">
        <v>43</v>
      </c>
      <c r="O382" s="178">
        <v>1.8660000000000001</v>
      </c>
      <c r="P382" s="178">
        <f>O382*H382</f>
        <v>9.33</v>
      </c>
      <c r="Q382" s="178">
        <v>1.65E-3</v>
      </c>
      <c r="R382" s="178">
        <f>Q382*H382</f>
        <v>8.2500000000000004E-3</v>
      </c>
      <c r="S382" s="178">
        <v>0</v>
      </c>
      <c r="T382" s="179">
        <f>S382*H382</f>
        <v>0</v>
      </c>
      <c r="AR382" s="22" t="s">
        <v>140</v>
      </c>
      <c r="AT382" s="22" t="s">
        <v>135</v>
      </c>
      <c r="AU382" s="22" t="s">
        <v>154</v>
      </c>
      <c r="AY382" s="22" t="s">
        <v>133</v>
      </c>
      <c r="BE382" s="180">
        <f>IF(N382="základní",J382,0)</f>
        <v>4430</v>
      </c>
      <c r="BF382" s="180">
        <f>IF(N382="snížená",J382,0)</f>
        <v>0</v>
      </c>
      <c r="BG382" s="180">
        <f>IF(N382="zákl. přenesená",J382,0)</f>
        <v>0</v>
      </c>
      <c r="BH382" s="180">
        <f>IF(N382="sníž. přenesená",J382,0)</f>
        <v>0</v>
      </c>
      <c r="BI382" s="180">
        <f>IF(N382="nulová",J382,0)</f>
        <v>0</v>
      </c>
      <c r="BJ382" s="22" t="s">
        <v>22</v>
      </c>
      <c r="BK382" s="180">
        <f>ROUND(I382*H382,2)</f>
        <v>4430</v>
      </c>
      <c r="BL382" s="22" t="s">
        <v>140</v>
      </c>
      <c r="BM382" s="22" t="s">
        <v>952</v>
      </c>
    </row>
    <row r="383" spans="2:65" s="1" customFormat="1" ht="256.5">
      <c r="B383" s="36"/>
      <c r="C383" s="58"/>
      <c r="D383" s="196" t="s">
        <v>142</v>
      </c>
      <c r="E383" s="58"/>
      <c r="F383" s="208" t="s">
        <v>351</v>
      </c>
      <c r="G383" s="58"/>
      <c r="H383" s="58"/>
      <c r="I383" s="58"/>
      <c r="J383" s="58"/>
      <c r="K383" s="58"/>
      <c r="L383" s="56"/>
      <c r="M383" s="183"/>
      <c r="N383" s="37"/>
      <c r="O383" s="37"/>
      <c r="P383" s="37"/>
      <c r="Q383" s="37"/>
      <c r="R383" s="37"/>
      <c r="S383" s="37"/>
      <c r="T383" s="73"/>
      <c r="AT383" s="22" t="s">
        <v>142</v>
      </c>
      <c r="AU383" s="22" t="s">
        <v>154</v>
      </c>
    </row>
    <row r="384" spans="2:65" s="1" customFormat="1" ht="22.5" customHeight="1">
      <c r="B384" s="36"/>
      <c r="C384" s="209" t="s">
        <v>953</v>
      </c>
      <c r="D384" s="209" t="s">
        <v>232</v>
      </c>
      <c r="E384" s="210" t="s">
        <v>353</v>
      </c>
      <c r="F384" s="211" t="s">
        <v>354</v>
      </c>
      <c r="G384" s="212" t="s">
        <v>293</v>
      </c>
      <c r="H384" s="213">
        <v>5</v>
      </c>
      <c r="I384" s="214">
        <v>6691</v>
      </c>
      <c r="J384" s="214">
        <f>ROUND(I384*H384,2)</f>
        <v>33455</v>
      </c>
      <c r="K384" s="211" t="s">
        <v>20</v>
      </c>
      <c r="L384" s="215"/>
      <c r="M384" s="216" t="s">
        <v>20</v>
      </c>
      <c r="N384" s="217" t="s">
        <v>43</v>
      </c>
      <c r="O384" s="178">
        <v>0</v>
      </c>
      <c r="P384" s="178">
        <f>O384*H384</f>
        <v>0</v>
      </c>
      <c r="Q384" s="178">
        <v>2.4500000000000001E-2</v>
      </c>
      <c r="R384" s="178">
        <f>Q384*H384</f>
        <v>0.1225</v>
      </c>
      <c r="S384" s="178">
        <v>0</v>
      </c>
      <c r="T384" s="179">
        <f>S384*H384</f>
        <v>0</v>
      </c>
      <c r="AR384" s="22" t="s">
        <v>182</v>
      </c>
      <c r="AT384" s="22" t="s">
        <v>232</v>
      </c>
      <c r="AU384" s="22" t="s">
        <v>154</v>
      </c>
      <c r="AY384" s="22" t="s">
        <v>133</v>
      </c>
      <c r="BE384" s="180">
        <f>IF(N384="základní",J384,0)</f>
        <v>33455</v>
      </c>
      <c r="BF384" s="180">
        <f>IF(N384="snížená",J384,0)</f>
        <v>0</v>
      </c>
      <c r="BG384" s="180">
        <f>IF(N384="zákl. přenesená",J384,0)</f>
        <v>0</v>
      </c>
      <c r="BH384" s="180">
        <f>IF(N384="sníž. přenesená",J384,0)</f>
        <v>0</v>
      </c>
      <c r="BI384" s="180">
        <f>IF(N384="nulová",J384,0)</f>
        <v>0</v>
      </c>
      <c r="BJ384" s="22" t="s">
        <v>22</v>
      </c>
      <c r="BK384" s="180">
        <f>ROUND(I384*H384,2)</f>
        <v>33455</v>
      </c>
      <c r="BL384" s="22" t="s">
        <v>140</v>
      </c>
      <c r="BM384" s="22" t="s">
        <v>954</v>
      </c>
    </row>
    <row r="385" spans="2:65" s="1" customFormat="1" ht="22.5" customHeight="1">
      <c r="B385" s="36"/>
      <c r="C385" s="209" t="s">
        <v>955</v>
      </c>
      <c r="D385" s="209" t="s">
        <v>232</v>
      </c>
      <c r="E385" s="210" t="s">
        <v>357</v>
      </c>
      <c r="F385" s="211" t="s">
        <v>358</v>
      </c>
      <c r="G385" s="212" t="s">
        <v>293</v>
      </c>
      <c r="H385" s="213">
        <v>9</v>
      </c>
      <c r="I385" s="214">
        <v>1377</v>
      </c>
      <c r="J385" s="214">
        <f>ROUND(I385*H385,2)</f>
        <v>12393</v>
      </c>
      <c r="K385" s="211" t="s">
        <v>20</v>
      </c>
      <c r="L385" s="215"/>
      <c r="M385" s="216" t="s">
        <v>20</v>
      </c>
      <c r="N385" s="217" t="s">
        <v>43</v>
      </c>
      <c r="O385" s="178">
        <v>0</v>
      </c>
      <c r="P385" s="178">
        <f>O385*H385</f>
        <v>0</v>
      </c>
      <c r="Q385" s="178">
        <v>6.6E-3</v>
      </c>
      <c r="R385" s="178">
        <f>Q385*H385</f>
        <v>5.9400000000000001E-2</v>
      </c>
      <c r="S385" s="178">
        <v>0</v>
      </c>
      <c r="T385" s="179">
        <f>S385*H385</f>
        <v>0</v>
      </c>
      <c r="AR385" s="22" t="s">
        <v>182</v>
      </c>
      <c r="AT385" s="22" t="s">
        <v>232</v>
      </c>
      <c r="AU385" s="22" t="s">
        <v>154</v>
      </c>
      <c r="AY385" s="22" t="s">
        <v>133</v>
      </c>
      <c r="BE385" s="180">
        <f>IF(N385="základní",J385,0)</f>
        <v>12393</v>
      </c>
      <c r="BF385" s="180">
        <f>IF(N385="snížená",J385,0)</f>
        <v>0</v>
      </c>
      <c r="BG385" s="180">
        <f>IF(N385="zákl. přenesená",J385,0)</f>
        <v>0</v>
      </c>
      <c r="BH385" s="180">
        <f>IF(N385="sníž. přenesená",J385,0)</f>
        <v>0</v>
      </c>
      <c r="BI385" s="180">
        <f>IF(N385="nulová",J385,0)</f>
        <v>0</v>
      </c>
      <c r="BJ385" s="22" t="s">
        <v>22</v>
      </c>
      <c r="BK385" s="180">
        <f>ROUND(I385*H385,2)</f>
        <v>12393</v>
      </c>
      <c r="BL385" s="22" t="s">
        <v>140</v>
      </c>
      <c r="BM385" s="22" t="s">
        <v>956</v>
      </c>
    </row>
    <row r="386" spans="2:65" s="1" customFormat="1" ht="22.5" customHeight="1">
      <c r="B386" s="36"/>
      <c r="C386" s="170" t="s">
        <v>957</v>
      </c>
      <c r="D386" s="170" t="s">
        <v>135</v>
      </c>
      <c r="E386" s="171" t="s">
        <v>958</v>
      </c>
      <c r="F386" s="172" t="s">
        <v>959</v>
      </c>
      <c r="G386" s="173" t="s">
        <v>293</v>
      </c>
      <c r="H386" s="174">
        <v>1</v>
      </c>
      <c r="I386" s="175">
        <v>555</v>
      </c>
      <c r="J386" s="175">
        <f>ROUND(I386*H386,2)</f>
        <v>555</v>
      </c>
      <c r="K386" s="172" t="s">
        <v>139</v>
      </c>
      <c r="L386" s="56"/>
      <c r="M386" s="176" t="s">
        <v>20</v>
      </c>
      <c r="N386" s="177" t="s">
        <v>43</v>
      </c>
      <c r="O386" s="178">
        <v>1.7310000000000001</v>
      </c>
      <c r="P386" s="178">
        <f>O386*H386</f>
        <v>1.7310000000000001</v>
      </c>
      <c r="Q386" s="178">
        <v>3.4000000000000002E-4</v>
      </c>
      <c r="R386" s="178">
        <f>Q386*H386</f>
        <v>3.4000000000000002E-4</v>
      </c>
      <c r="S386" s="178">
        <v>0</v>
      </c>
      <c r="T386" s="179">
        <f>S386*H386</f>
        <v>0</v>
      </c>
      <c r="AR386" s="22" t="s">
        <v>140</v>
      </c>
      <c r="AT386" s="22" t="s">
        <v>135</v>
      </c>
      <c r="AU386" s="22" t="s">
        <v>154</v>
      </c>
      <c r="AY386" s="22" t="s">
        <v>133</v>
      </c>
      <c r="BE386" s="180">
        <f>IF(N386="základní",J386,0)</f>
        <v>555</v>
      </c>
      <c r="BF386" s="180">
        <f>IF(N386="snížená",J386,0)</f>
        <v>0</v>
      </c>
      <c r="BG386" s="180">
        <f>IF(N386="zákl. přenesená",J386,0)</f>
        <v>0</v>
      </c>
      <c r="BH386" s="180">
        <f>IF(N386="sníž. přenesená",J386,0)</f>
        <v>0</v>
      </c>
      <c r="BI386" s="180">
        <f>IF(N386="nulová",J386,0)</f>
        <v>0</v>
      </c>
      <c r="BJ386" s="22" t="s">
        <v>22</v>
      </c>
      <c r="BK386" s="180">
        <f>ROUND(I386*H386,2)</f>
        <v>555</v>
      </c>
      <c r="BL386" s="22" t="s">
        <v>140</v>
      </c>
      <c r="BM386" s="22" t="s">
        <v>960</v>
      </c>
    </row>
    <row r="387" spans="2:65" s="1" customFormat="1" ht="256.5">
      <c r="B387" s="36"/>
      <c r="C387" s="58"/>
      <c r="D387" s="196" t="s">
        <v>142</v>
      </c>
      <c r="E387" s="58"/>
      <c r="F387" s="208" t="s">
        <v>351</v>
      </c>
      <c r="G387" s="58"/>
      <c r="H387" s="58"/>
      <c r="I387" s="58"/>
      <c r="J387" s="58"/>
      <c r="K387" s="58"/>
      <c r="L387" s="56"/>
      <c r="M387" s="183"/>
      <c r="N387" s="37"/>
      <c r="O387" s="37"/>
      <c r="P387" s="37"/>
      <c r="Q387" s="37"/>
      <c r="R387" s="37"/>
      <c r="S387" s="37"/>
      <c r="T387" s="73"/>
      <c r="AT387" s="22" t="s">
        <v>142</v>
      </c>
      <c r="AU387" s="22" t="s">
        <v>154</v>
      </c>
    </row>
    <row r="388" spans="2:65" s="1" customFormat="1" ht="22.5" customHeight="1">
      <c r="B388" s="36"/>
      <c r="C388" s="209" t="s">
        <v>961</v>
      </c>
      <c r="D388" s="209" t="s">
        <v>232</v>
      </c>
      <c r="E388" s="210" t="s">
        <v>962</v>
      </c>
      <c r="F388" s="211" t="s">
        <v>963</v>
      </c>
      <c r="G388" s="212" t="s">
        <v>293</v>
      </c>
      <c r="H388" s="213">
        <v>1</v>
      </c>
      <c r="I388" s="214">
        <v>32249</v>
      </c>
      <c r="J388" s="214">
        <f t="shared" ref="J388:J393" si="0">ROUND(I388*H388,2)</f>
        <v>32249</v>
      </c>
      <c r="K388" s="211" t="s">
        <v>20</v>
      </c>
      <c r="L388" s="215"/>
      <c r="M388" s="216" t="s">
        <v>20</v>
      </c>
      <c r="N388" s="217" t="s">
        <v>43</v>
      </c>
      <c r="O388" s="178">
        <v>0</v>
      </c>
      <c r="P388" s="178">
        <f t="shared" ref="P388:P393" si="1">O388*H388</f>
        <v>0</v>
      </c>
      <c r="Q388" s="178">
        <v>4.1000000000000002E-2</v>
      </c>
      <c r="R388" s="178">
        <f t="shared" ref="R388:R393" si="2">Q388*H388</f>
        <v>4.1000000000000002E-2</v>
      </c>
      <c r="S388" s="178">
        <v>0</v>
      </c>
      <c r="T388" s="179">
        <f t="shared" ref="T388:T393" si="3">S388*H388</f>
        <v>0</v>
      </c>
      <c r="AR388" s="22" t="s">
        <v>182</v>
      </c>
      <c r="AT388" s="22" t="s">
        <v>232</v>
      </c>
      <c r="AU388" s="22" t="s">
        <v>154</v>
      </c>
      <c r="AY388" s="22" t="s">
        <v>133</v>
      </c>
      <c r="BE388" s="180">
        <f t="shared" ref="BE388:BE393" si="4">IF(N388="základní",J388,0)</f>
        <v>32249</v>
      </c>
      <c r="BF388" s="180">
        <f t="shared" ref="BF388:BF393" si="5">IF(N388="snížená",J388,0)</f>
        <v>0</v>
      </c>
      <c r="BG388" s="180">
        <f t="shared" ref="BG388:BG393" si="6">IF(N388="zákl. přenesená",J388,0)</f>
        <v>0</v>
      </c>
      <c r="BH388" s="180">
        <f t="shared" ref="BH388:BH393" si="7">IF(N388="sníž. přenesená",J388,0)</f>
        <v>0</v>
      </c>
      <c r="BI388" s="180">
        <f t="shared" ref="BI388:BI393" si="8">IF(N388="nulová",J388,0)</f>
        <v>0</v>
      </c>
      <c r="BJ388" s="22" t="s">
        <v>22</v>
      </c>
      <c r="BK388" s="180">
        <f t="shared" ref="BK388:BK393" si="9">ROUND(I388*H388,2)</f>
        <v>32249</v>
      </c>
      <c r="BL388" s="22" t="s">
        <v>140</v>
      </c>
      <c r="BM388" s="22" t="s">
        <v>964</v>
      </c>
    </row>
    <row r="389" spans="2:65" s="1" customFormat="1" ht="22.5" customHeight="1">
      <c r="B389" s="36"/>
      <c r="C389" s="209" t="s">
        <v>965</v>
      </c>
      <c r="D389" s="209" t="s">
        <v>232</v>
      </c>
      <c r="E389" s="210" t="s">
        <v>966</v>
      </c>
      <c r="F389" s="211" t="s">
        <v>967</v>
      </c>
      <c r="G389" s="212" t="s">
        <v>293</v>
      </c>
      <c r="H389" s="213">
        <v>8</v>
      </c>
      <c r="I389" s="214">
        <v>490</v>
      </c>
      <c r="J389" s="214">
        <f t="shared" si="0"/>
        <v>3920</v>
      </c>
      <c r="K389" s="211" t="s">
        <v>20</v>
      </c>
      <c r="L389" s="215"/>
      <c r="M389" s="216" t="s">
        <v>20</v>
      </c>
      <c r="N389" s="217" t="s">
        <v>43</v>
      </c>
      <c r="O389" s="178">
        <v>0</v>
      </c>
      <c r="P389" s="178">
        <f t="shared" si="1"/>
        <v>0</v>
      </c>
      <c r="Q389" s="178">
        <v>0</v>
      </c>
      <c r="R389" s="178">
        <f t="shared" si="2"/>
        <v>0</v>
      </c>
      <c r="S389" s="178">
        <v>0</v>
      </c>
      <c r="T389" s="179">
        <f t="shared" si="3"/>
        <v>0</v>
      </c>
      <c r="AR389" s="22" t="s">
        <v>182</v>
      </c>
      <c r="AT389" s="22" t="s">
        <v>232</v>
      </c>
      <c r="AU389" s="22" t="s">
        <v>154</v>
      </c>
      <c r="AY389" s="22" t="s">
        <v>133</v>
      </c>
      <c r="BE389" s="180">
        <f t="shared" si="4"/>
        <v>3920</v>
      </c>
      <c r="BF389" s="180">
        <f t="shared" si="5"/>
        <v>0</v>
      </c>
      <c r="BG389" s="180">
        <f t="shared" si="6"/>
        <v>0</v>
      </c>
      <c r="BH389" s="180">
        <f t="shared" si="7"/>
        <v>0</v>
      </c>
      <c r="BI389" s="180">
        <f t="shared" si="8"/>
        <v>0</v>
      </c>
      <c r="BJ389" s="22" t="s">
        <v>22</v>
      </c>
      <c r="BK389" s="180">
        <f t="shared" si="9"/>
        <v>3920</v>
      </c>
      <c r="BL389" s="22" t="s">
        <v>140</v>
      </c>
      <c r="BM389" s="22" t="s">
        <v>968</v>
      </c>
    </row>
    <row r="390" spans="2:65" s="1" customFormat="1" ht="22.5" customHeight="1">
      <c r="B390" s="36"/>
      <c r="C390" s="209" t="s">
        <v>969</v>
      </c>
      <c r="D390" s="209" t="s">
        <v>232</v>
      </c>
      <c r="E390" s="210" t="s">
        <v>970</v>
      </c>
      <c r="F390" s="211" t="s">
        <v>971</v>
      </c>
      <c r="G390" s="212" t="s">
        <v>293</v>
      </c>
      <c r="H390" s="213">
        <v>4</v>
      </c>
      <c r="I390" s="214">
        <v>865</v>
      </c>
      <c r="J390" s="214">
        <f t="shared" si="0"/>
        <v>3460</v>
      </c>
      <c r="K390" s="211" t="s">
        <v>20</v>
      </c>
      <c r="L390" s="215"/>
      <c r="M390" s="216" t="s">
        <v>20</v>
      </c>
      <c r="N390" s="217" t="s">
        <v>43</v>
      </c>
      <c r="O390" s="178">
        <v>0</v>
      </c>
      <c r="P390" s="178">
        <f t="shared" si="1"/>
        <v>0</v>
      </c>
      <c r="Q390" s="178">
        <v>0</v>
      </c>
      <c r="R390" s="178">
        <f t="shared" si="2"/>
        <v>0</v>
      </c>
      <c r="S390" s="178">
        <v>0</v>
      </c>
      <c r="T390" s="179">
        <f t="shared" si="3"/>
        <v>0</v>
      </c>
      <c r="AR390" s="22" t="s">
        <v>182</v>
      </c>
      <c r="AT390" s="22" t="s">
        <v>232</v>
      </c>
      <c r="AU390" s="22" t="s">
        <v>154</v>
      </c>
      <c r="AY390" s="22" t="s">
        <v>133</v>
      </c>
      <c r="BE390" s="180">
        <f t="shared" si="4"/>
        <v>3460</v>
      </c>
      <c r="BF390" s="180">
        <f t="shared" si="5"/>
        <v>0</v>
      </c>
      <c r="BG390" s="180">
        <f t="shared" si="6"/>
        <v>0</v>
      </c>
      <c r="BH390" s="180">
        <f t="shared" si="7"/>
        <v>0</v>
      </c>
      <c r="BI390" s="180">
        <f t="shared" si="8"/>
        <v>0</v>
      </c>
      <c r="BJ390" s="22" t="s">
        <v>22</v>
      </c>
      <c r="BK390" s="180">
        <f t="shared" si="9"/>
        <v>3460</v>
      </c>
      <c r="BL390" s="22" t="s">
        <v>140</v>
      </c>
      <c r="BM390" s="22" t="s">
        <v>972</v>
      </c>
    </row>
    <row r="391" spans="2:65" s="1" customFormat="1" ht="22.5" customHeight="1">
      <c r="B391" s="36"/>
      <c r="C391" s="209" t="s">
        <v>973</v>
      </c>
      <c r="D391" s="209" t="s">
        <v>232</v>
      </c>
      <c r="E391" s="210" t="s">
        <v>369</v>
      </c>
      <c r="F391" s="211" t="s">
        <v>370</v>
      </c>
      <c r="G391" s="212" t="s">
        <v>293</v>
      </c>
      <c r="H391" s="213">
        <v>11</v>
      </c>
      <c r="I391" s="214">
        <v>887</v>
      </c>
      <c r="J391" s="214">
        <f t="shared" si="0"/>
        <v>9757</v>
      </c>
      <c r="K391" s="211" t="s">
        <v>20</v>
      </c>
      <c r="L391" s="215"/>
      <c r="M391" s="216" t="s">
        <v>20</v>
      </c>
      <c r="N391" s="217" t="s">
        <v>43</v>
      </c>
      <c r="O391" s="178">
        <v>0</v>
      </c>
      <c r="P391" s="178">
        <f t="shared" si="1"/>
        <v>0</v>
      </c>
      <c r="Q391" s="178">
        <v>0</v>
      </c>
      <c r="R391" s="178">
        <f t="shared" si="2"/>
        <v>0</v>
      </c>
      <c r="S391" s="178">
        <v>0</v>
      </c>
      <c r="T391" s="179">
        <f t="shared" si="3"/>
        <v>0</v>
      </c>
      <c r="AR391" s="22" t="s">
        <v>182</v>
      </c>
      <c r="AT391" s="22" t="s">
        <v>232</v>
      </c>
      <c r="AU391" s="22" t="s">
        <v>154</v>
      </c>
      <c r="AY391" s="22" t="s">
        <v>133</v>
      </c>
      <c r="BE391" s="180">
        <f t="shared" si="4"/>
        <v>9757</v>
      </c>
      <c r="BF391" s="180">
        <f t="shared" si="5"/>
        <v>0</v>
      </c>
      <c r="BG391" s="180">
        <f t="shared" si="6"/>
        <v>0</v>
      </c>
      <c r="BH391" s="180">
        <f t="shared" si="7"/>
        <v>0</v>
      </c>
      <c r="BI391" s="180">
        <f t="shared" si="8"/>
        <v>0</v>
      </c>
      <c r="BJ391" s="22" t="s">
        <v>22</v>
      </c>
      <c r="BK391" s="180">
        <f t="shared" si="9"/>
        <v>9757</v>
      </c>
      <c r="BL391" s="22" t="s">
        <v>140</v>
      </c>
      <c r="BM391" s="22" t="s">
        <v>974</v>
      </c>
    </row>
    <row r="392" spans="2:65" s="1" customFormat="1" ht="22.5" customHeight="1">
      <c r="B392" s="36"/>
      <c r="C392" s="170" t="s">
        <v>975</v>
      </c>
      <c r="D392" s="170" t="s">
        <v>135</v>
      </c>
      <c r="E392" s="171" t="s">
        <v>373</v>
      </c>
      <c r="F392" s="172" t="s">
        <v>374</v>
      </c>
      <c r="G392" s="173" t="s">
        <v>162</v>
      </c>
      <c r="H392" s="174">
        <v>1140</v>
      </c>
      <c r="I392" s="175">
        <v>25</v>
      </c>
      <c r="J392" s="175">
        <f t="shared" si="0"/>
        <v>28500</v>
      </c>
      <c r="K392" s="172" t="s">
        <v>20</v>
      </c>
      <c r="L392" s="56"/>
      <c r="M392" s="176" t="s">
        <v>20</v>
      </c>
      <c r="N392" s="177" t="s">
        <v>43</v>
      </c>
      <c r="O392" s="178">
        <v>0</v>
      </c>
      <c r="P392" s="178">
        <f t="shared" si="1"/>
        <v>0</v>
      </c>
      <c r="Q392" s="178">
        <v>0</v>
      </c>
      <c r="R392" s="178">
        <f t="shared" si="2"/>
        <v>0</v>
      </c>
      <c r="S392" s="178">
        <v>0</v>
      </c>
      <c r="T392" s="179">
        <f t="shared" si="3"/>
        <v>0</v>
      </c>
      <c r="AR392" s="22" t="s">
        <v>140</v>
      </c>
      <c r="AT392" s="22" t="s">
        <v>135</v>
      </c>
      <c r="AU392" s="22" t="s">
        <v>154</v>
      </c>
      <c r="AY392" s="22" t="s">
        <v>133</v>
      </c>
      <c r="BE392" s="180">
        <f t="shared" si="4"/>
        <v>28500</v>
      </c>
      <c r="BF392" s="180">
        <f t="shared" si="5"/>
        <v>0</v>
      </c>
      <c r="BG392" s="180">
        <f t="shared" si="6"/>
        <v>0</v>
      </c>
      <c r="BH392" s="180">
        <f t="shared" si="7"/>
        <v>0</v>
      </c>
      <c r="BI392" s="180">
        <f t="shared" si="8"/>
        <v>0</v>
      </c>
      <c r="BJ392" s="22" t="s">
        <v>22</v>
      </c>
      <c r="BK392" s="180">
        <f t="shared" si="9"/>
        <v>28500</v>
      </c>
      <c r="BL392" s="22" t="s">
        <v>140</v>
      </c>
      <c r="BM392" s="22" t="s">
        <v>976</v>
      </c>
    </row>
    <row r="393" spans="2:65" s="1" customFormat="1" ht="22.5" customHeight="1">
      <c r="B393" s="36"/>
      <c r="C393" s="170" t="s">
        <v>977</v>
      </c>
      <c r="D393" s="170" t="s">
        <v>135</v>
      </c>
      <c r="E393" s="171" t="s">
        <v>377</v>
      </c>
      <c r="F393" s="172" t="s">
        <v>378</v>
      </c>
      <c r="G393" s="173" t="s">
        <v>162</v>
      </c>
      <c r="H393" s="174">
        <v>1140</v>
      </c>
      <c r="I393" s="175">
        <v>13.8</v>
      </c>
      <c r="J393" s="175">
        <f t="shared" si="0"/>
        <v>15732</v>
      </c>
      <c r="K393" s="172" t="s">
        <v>139</v>
      </c>
      <c r="L393" s="56"/>
      <c r="M393" s="176" t="s">
        <v>20</v>
      </c>
      <c r="N393" s="177" t="s">
        <v>43</v>
      </c>
      <c r="O393" s="178">
        <v>4.3999999999999997E-2</v>
      </c>
      <c r="P393" s="178">
        <f t="shared" si="1"/>
        <v>50.16</v>
      </c>
      <c r="Q393" s="178">
        <v>0</v>
      </c>
      <c r="R393" s="178">
        <f t="shared" si="2"/>
        <v>0</v>
      </c>
      <c r="S393" s="178">
        <v>0</v>
      </c>
      <c r="T393" s="179">
        <f t="shared" si="3"/>
        <v>0</v>
      </c>
      <c r="AR393" s="22" t="s">
        <v>140</v>
      </c>
      <c r="AT393" s="22" t="s">
        <v>135</v>
      </c>
      <c r="AU393" s="22" t="s">
        <v>154</v>
      </c>
      <c r="AY393" s="22" t="s">
        <v>133</v>
      </c>
      <c r="BE393" s="180">
        <f t="shared" si="4"/>
        <v>15732</v>
      </c>
      <c r="BF393" s="180">
        <f t="shared" si="5"/>
        <v>0</v>
      </c>
      <c r="BG393" s="180">
        <f t="shared" si="6"/>
        <v>0</v>
      </c>
      <c r="BH393" s="180">
        <f t="shared" si="7"/>
        <v>0</v>
      </c>
      <c r="BI393" s="180">
        <f t="shared" si="8"/>
        <v>0</v>
      </c>
      <c r="BJ393" s="22" t="s">
        <v>22</v>
      </c>
      <c r="BK393" s="180">
        <f t="shared" si="9"/>
        <v>15732</v>
      </c>
      <c r="BL393" s="22" t="s">
        <v>140</v>
      </c>
      <c r="BM393" s="22" t="s">
        <v>978</v>
      </c>
    </row>
    <row r="394" spans="2:65" s="1" customFormat="1" ht="94.5">
      <c r="B394" s="36"/>
      <c r="C394" s="58"/>
      <c r="D394" s="196" t="s">
        <v>142</v>
      </c>
      <c r="E394" s="58"/>
      <c r="F394" s="208" t="s">
        <v>380</v>
      </c>
      <c r="G394" s="58"/>
      <c r="H394" s="58"/>
      <c r="I394" s="58"/>
      <c r="J394" s="58"/>
      <c r="K394" s="58"/>
      <c r="L394" s="56"/>
      <c r="M394" s="183"/>
      <c r="N394" s="37"/>
      <c r="O394" s="37"/>
      <c r="P394" s="37"/>
      <c r="Q394" s="37"/>
      <c r="R394" s="37"/>
      <c r="S394" s="37"/>
      <c r="T394" s="73"/>
      <c r="AT394" s="22" t="s">
        <v>142</v>
      </c>
      <c r="AU394" s="22" t="s">
        <v>154</v>
      </c>
    </row>
    <row r="395" spans="2:65" s="1" customFormat="1" ht="22.5" customHeight="1">
      <c r="B395" s="36"/>
      <c r="C395" s="170" t="s">
        <v>979</v>
      </c>
      <c r="D395" s="170" t="s">
        <v>135</v>
      </c>
      <c r="E395" s="171" t="s">
        <v>382</v>
      </c>
      <c r="F395" s="172" t="s">
        <v>383</v>
      </c>
      <c r="G395" s="173" t="s">
        <v>162</v>
      </c>
      <c r="H395" s="174">
        <v>1140</v>
      </c>
      <c r="I395" s="175">
        <v>26.5</v>
      </c>
      <c r="J395" s="175">
        <f>ROUND(I395*H395,2)</f>
        <v>30210</v>
      </c>
      <c r="K395" s="172" t="s">
        <v>139</v>
      </c>
      <c r="L395" s="56"/>
      <c r="M395" s="176" t="s">
        <v>20</v>
      </c>
      <c r="N395" s="177" t="s">
        <v>43</v>
      </c>
      <c r="O395" s="178">
        <v>7.9000000000000001E-2</v>
      </c>
      <c r="P395" s="178">
        <f>O395*H395</f>
        <v>90.06</v>
      </c>
      <c r="Q395" s="178">
        <v>0</v>
      </c>
      <c r="R395" s="178">
        <f>Q395*H395</f>
        <v>0</v>
      </c>
      <c r="S395" s="178">
        <v>0</v>
      </c>
      <c r="T395" s="179">
        <f>S395*H395</f>
        <v>0</v>
      </c>
      <c r="AR395" s="22" t="s">
        <v>140</v>
      </c>
      <c r="AT395" s="22" t="s">
        <v>135</v>
      </c>
      <c r="AU395" s="22" t="s">
        <v>154</v>
      </c>
      <c r="AY395" s="22" t="s">
        <v>133</v>
      </c>
      <c r="BE395" s="180">
        <f>IF(N395="základní",J395,0)</f>
        <v>30210</v>
      </c>
      <c r="BF395" s="180">
        <f>IF(N395="snížená",J395,0)</f>
        <v>0</v>
      </c>
      <c r="BG395" s="180">
        <f>IF(N395="zákl. přenesená",J395,0)</f>
        <v>0</v>
      </c>
      <c r="BH395" s="180">
        <f>IF(N395="sníž. přenesená",J395,0)</f>
        <v>0</v>
      </c>
      <c r="BI395" s="180">
        <f>IF(N395="nulová",J395,0)</f>
        <v>0</v>
      </c>
      <c r="BJ395" s="22" t="s">
        <v>22</v>
      </c>
      <c r="BK395" s="180">
        <f>ROUND(I395*H395,2)</f>
        <v>30210</v>
      </c>
      <c r="BL395" s="22" t="s">
        <v>140</v>
      </c>
      <c r="BM395" s="22" t="s">
        <v>980</v>
      </c>
    </row>
    <row r="396" spans="2:65" s="1" customFormat="1" ht="40.5">
      <c r="B396" s="36"/>
      <c r="C396" s="58"/>
      <c r="D396" s="196" t="s">
        <v>142</v>
      </c>
      <c r="E396" s="58"/>
      <c r="F396" s="208" t="s">
        <v>385</v>
      </c>
      <c r="G396" s="58"/>
      <c r="H396" s="58"/>
      <c r="I396" s="58"/>
      <c r="J396" s="58"/>
      <c r="K396" s="58"/>
      <c r="L396" s="56"/>
      <c r="M396" s="183"/>
      <c r="N396" s="37"/>
      <c r="O396" s="37"/>
      <c r="P396" s="37"/>
      <c r="Q396" s="37"/>
      <c r="R396" s="37"/>
      <c r="S396" s="37"/>
      <c r="T396" s="73"/>
      <c r="AT396" s="22" t="s">
        <v>142</v>
      </c>
      <c r="AU396" s="22" t="s">
        <v>154</v>
      </c>
    </row>
    <row r="397" spans="2:65" s="1" customFormat="1" ht="22.5" customHeight="1">
      <c r="B397" s="36"/>
      <c r="C397" s="170" t="s">
        <v>981</v>
      </c>
      <c r="D397" s="170" t="s">
        <v>135</v>
      </c>
      <c r="E397" s="171" t="s">
        <v>387</v>
      </c>
      <c r="F397" s="172" t="s">
        <v>388</v>
      </c>
      <c r="G397" s="173" t="s">
        <v>293</v>
      </c>
      <c r="H397" s="174">
        <v>2</v>
      </c>
      <c r="I397" s="175">
        <v>6020</v>
      </c>
      <c r="J397" s="175">
        <f>ROUND(I397*H397,2)</f>
        <v>12040</v>
      </c>
      <c r="K397" s="172" t="s">
        <v>139</v>
      </c>
      <c r="L397" s="56"/>
      <c r="M397" s="176" t="s">
        <v>20</v>
      </c>
      <c r="N397" s="177" t="s">
        <v>43</v>
      </c>
      <c r="O397" s="178">
        <v>10.3</v>
      </c>
      <c r="P397" s="178">
        <f>O397*H397</f>
        <v>20.6</v>
      </c>
      <c r="Q397" s="178">
        <v>0.46009</v>
      </c>
      <c r="R397" s="178">
        <f>Q397*H397</f>
        <v>0.92018</v>
      </c>
      <c r="S397" s="178">
        <v>0</v>
      </c>
      <c r="T397" s="179">
        <f>S397*H397</f>
        <v>0</v>
      </c>
      <c r="AR397" s="22" t="s">
        <v>140</v>
      </c>
      <c r="AT397" s="22" t="s">
        <v>135</v>
      </c>
      <c r="AU397" s="22" t="s">
        <v>154</v>
      </c>
      <c r="AY397" s="22" t="s">
        <v>133</v>
      </c>
      <c r="BE397" s="180">
        <f>IF(N397="základní",J397,0)</f>
        <v>12040</v>
      </c>
      <c r="BF397" s="180">
        <f>IF(N397="snížená",J397,0)</f>
        <v>0</v>
      </c>
      <c r="BG397" s="180">
        <f>IF(N397="zákl. přenesená",J397,0)</f>
        <v>0</v>
      </c>
      <c r="BH397" s="180">
        <f>IF(N397="sníž. přenesená",J397,0)</f>
        <v>0</v>
      </c>
      <c r="BI397" s="180">
        <f>IF(N397="nulová",J397,0)</f>
        <v>0</v>
      </c>
      <c r="BJ397" s="22" t="s">
        <v>22</v>
      </c>
      <c r="BK397" s="180">
        <f>ROUND(I397*H397,2)</f>
        <v>12040</v>
      </c>
      <c r="BL397" s="22" t="s">
        <v>140</v>
      </c>
      <c r="BM397" s="22" t="s">
        <v>982</v>
      </c>
    </row>
    <row r="398" spans="2:65" s="1" customFormat="1" ht="94.5">
      <c r="B398" s="36"/>
      <c r="C398" s="58"/>
      <c r="D398" s="196" t="s">
        <v>142</v>
      </c>
      <c r="E398" s="58"/>
      <c r="F398" s="208" t="s">
        <v>380</v>
      </c>
      <c r="G398" s="58"/>
      <c r="H398" s="58"/>
      <c r="I398" s="58"/>
      <c r="J398" s="58"/>
      <c r="K398" s="58"/>
      <c r="L398" s="56"/>
      <c r="M398" s="183"/>
      <c r="N398" s="37"/>
      <c r="O398" s="37"/>
      <c r="P398" s="37"/>
      <c r="Q398" s="37"/>
      <c r="R398" s="37"/>
      <c r="S398" s="37"/>
      <c r="T398" s="73"/>
      <c r="AT398" s="22" t="s">
        <v>142</v>
      </c>
      <c r="AU398" s="22" t="s">
        <v>154</v>
      </c>
    </row>
    <row r="399" spans="2:65" s="1" customFormat="1" ht="22.5" customHeight="1">
      <c r="B399" s="36"/>
      <c r="C399" s="170" t="s">
        <v>983</v>
      </c>
      <c r="D399" s="170" t="s">
        <v>135</v>
      </c>
      <c r="E399" s="171" t="s">
        <v>984</v>
      </c>
      <c r="F399" s="172" t="s">
        <v>985</v>
      </c>
      <c r="G399" s="173" t="s">
        <v>293</v>
      </c>
      <c r="H399" s="174">
        <v>2</v>
      </c>
      <c r="I399" s="175">
        <v>614</v>
      </c>
      <c r="J399" s="175">
        <f>ROUND(I399*H399,2)</f>
        <v>1228</v>
      </c>
      <c r="K399" s="172" t="s">
        <v>139</v>
      </c>
      <c r="L399" s="56"/>
      <c r="M399" s="176" t="s">
        <v>20</v>
      </c>
      <c r="N399" s="177" t="s">
        <v>43</v>
      </c>
      <c r="O399" s="178">
        <v>1.5620000000000001</v>
      </c>
      <c r="P399" s="178">
        <f>O399*H399</f>
        <v>3.1240000000000001</v>
      </c>
      <c r="Q399" s="178">
        <v>9.1800000000000007E-3</v>
      </c>
      <c r="R399" s="178">
        <f>Q399*H399</f>
        <v>1.8360000000000001E-2</v>
      </c>
      <c r="S399" s="178">
        <v>0</v>
      </c>
      <c r="T399" s="179">
        <f>S399*H399</f>
        <v>0</v>
      </c>
      <c r="AR399" s="22" t="s">
        <v>140</v>
      </c>
      <c r="AT399" s="22" t="s">
        <v>135</v>
      </c>
      <c r="AU399" s="22" t="s">
        <v>154</v>
      </c>
      <c r="AY399" s="22" t="s">
        <v>133</v>
      </c>
      <c r="BE399" s="180">
        <f>IF(N399="základní",J399,0)</f>
        <v>1228</v>
      </c>
      <c r="BF399" s="180">
        <f>IF(N399="snížená",J399,0)</f>
        <v>0</v>
      </c>
      <c r="BG399" s="180">
        <f>IF(N399="zákl. přenesená",J399,0)</f>
        <v>0</v>
      </c>
      <c r="BH399" s="180">
        <f>IF(N399="sníž. přenesená",J399,0)</f>
        <v>0</v>
      </c>
      <c r="BI399" s="180">
        <f>IF(N399="nulová",J399,0)</f>
        <v>0</v>
      </c>
      <c r="BJ399" s="22" t="s">
        <v>22</v>
      </c>
      <c r="BK399" s="180">
        <f>ROUND(I399*H399,2)</f>
        <v>1228</v>
      </c>
      <c r="BL399" s="22" t="s">
        <v>140</v>
      </c>
      <c r="BM399" s="22" t="s">
        <v>986</v>
      </c>
    </row>
    <row r="400" spans="2:65" s="1" customFormat="1" ht="40.5">
      <c r="B400" s="36"/>
      <c r="C400" s="58"/>
      <c r="D400" s="196" t="s">
        <v>142</v>
      </c>
      <c r="E400" s="58"/>
      <c r="F400" s="208" t="s">
        <v>987</v>
      </c>
      <c r="G400" s="58"/>
      <c r="H400" s="58"/>
      <c r="I400" s="58"/>
      <c r="J400" s="58"/>
      <c r="K400" s="58"/>
      <c r="L400" s="56"/>
      <c r="M400" s="183"/>
      <c r="N400" s="37"/>
      <c r="O400" s="37"/>
      <c r="P400" s="37"/>
      <c r="Q400" s="37"/>
      <c r="R400" s="37"/>
      <c r="S400" s="37"/>
      <c r="T400" s="73"/>
      <c r="AT400" s="22" t="s">
        <v>142</v>
      </c>
      <c r="AU400" s="22" t="s">
        <v>154</v>
      </c>
    </row>
    <row r="401" spans="2:65" s="1" customFormat="1" ht="22.5" customHeight="1">
      <c r="B401" s="36"/>
      <c r="C401" s="209" t="s">
        <v>988</v>
      </c>
      <c r="D401" s="209" t="s">
        <v>232</v>
      </c>
      <c r="E401" s="210" t="s">
        <v>989</v>
      </c>
      <c r="F401" s="211" t="s">
        <v>990</v>
      </c>
      <c r="G401" s="212" t="s">
        <v>293</v>
      </c>
      <c r="H401" s="213">
        <v>2</v>
      </c>
      <c r="I401" s="214">
        <v>1220</v>
      </c>
      <c r="J401" s="214">
        <f>ROUND(I401*H401,2)</f>
        <v>2440</v>
      </c>
      <c r="K401" s="211" t="s">
        <v>139</v>
      </c>
      <c r="L401" s="215"/>
      <c r="M401" s="216" t="s">
        <v>20</v>
      </c>
      <c r="N401" s="217" t="s">
        <v>43</v>
      </c>
      <c r="O401" s="178">
        <v>0</v>
      </c>
      <c r="P401" s="178">
        <f>O401*H401</f>
        <v>0</v>
      </c>
      <c r="Q401" s="178">
        <v>0.37</v>
      </c>
      <c r="R401" s="178">
        <f>Q401*H401</f>
        <v>0.74</v>
      </c>
      <c r="S401" s="178">
        <v>0</v>
      </c>
      <c r="T401" s="179">
        <f>S401*H401</f>
        <v>0</v>
      </c>
      <c r="AR401" s="22" t="s">
        <v>182</v>
      </c>
      <c r="AT401" s="22" t="s">
        <v>232</v>
      </c>
      <c r="AU401" s="22" t="s">
        <v>154</v>
      </c>
      <c r="AY401" s="22" t="s">
        <v>133</v>
      </c>
      <c r="BE401" s="180">
        <f>IF(N401="základní",J401,0)</f>
        <v>2440</v>
      </c>
      <c r="BF401" s="180">
        <f>IF(N401="snížená",J401,0)</f>
        <v>0</v>
      </c>
      <c r="BG401" s="180">
        <f>IF(N401="zákl. přenesená",J401,0)</f>
        <v>0</v>
      </c>
      <c r="BH401" s="180">
        <f>IF(N401="sníž. přenesená",J401,0)</f>
        <v>0</v>
      </c>
      <c r="BI401" s="180">
        <f>IF(N401="nulová",J401,0)</f>
        <v>0</v>
      </c>
      <c r="BJ401" s="22" t="s">
        <v>22</v>
      </c>
      <c r="BK401" s="180">
        <f>ROUND(I401*H401,2)</f>
        <v>2440</v>
      </c>
      <c r="BL401" s="22" t="s">
        <v>140</v>
      </c>
      <c r="BM401" s="22" t="s">
        <v>991</v>
      </c>
    </row>
    <row r="402" spans="2:65" s="1" customFormat="1" ht="22.5" customHeight="1">
      <c r="B402" s="36"/>
      <c r="C402" s="170" t="s">
        <v>992</v>
      </c>
      <c r="D402" s="170" t="s">
        <v>135</v>
      </c>
      <c r="E402" s="171" t="s">
        <v>993</v>
      </c>
      <c r="F402" s="172" t="s">
        <v>701</v>
      </c>
      <c r="G402" s="173" t="s">
        <v>293</v>
      </c>
      <c r="H402" s="174">
        <v>9</v>
      </c>
      <c r="I402" s="175">
        <v>355</v>
      </c>
      <c r="J402" s="175">
        <f>ROUND(I402*H402,2)</f>
        <v>3195</v>
      </c>
      <c r="K402" s="172" t="s">
        <v>139</v>
      </c>
      <c r="L402" s="56"/>
      <c r="M402" s="176" t="s">
        <v>20</v>
      </c>
      <c r="N402" s="177" t="s">
        <v>43</v>
      </c>
      <c r="O402" s="178">
        <v>0.86299999999999999</v>
      </c>
      <c r="P402" s="178">
        <f>O402*H402</f>
        <v>7.7669999999999995</v>
      </c>
      <c r="Q402" s="178">
        <v>0.12303</v>
      </c>
      <c r="R402" s="178">
        <f>Q402*H402</f>
        <v>1.10727</v>
      </c>
      <c r="S402" s="178">
        <v>0</v>
      </c>
      <c r="T402" s="179">
        <f>S402*H402</f>
        <v>0</v>
      </c>
      <c r="AR402" s="22" t="s">
        <v>140</v>
      </c>
      <c r="AT402" s="22" t="s">
        <v>135</v>
      </c>
      <c r="AU402" s="22" t="s">
        <v>154</v>
      </c>
      <c r="AY402" s="22" t="s">
        <v>133</v>
      </c>
      <c r="BE402" s="180">
        <f>IF(N402="základní",J402,0)</f>
        <v>3195</v>
      </c>
      <c r="BF402" s="180">
        <f>IF(N402="snížená",J402,0)</f>
        <v>0</v>
      </c>
      <c r="BG402" s="180">
        <f>IF(N402="zákl. přenesená",J402,0)</f>
        <v>0</v>
      </c>
      <c r="BH402" s="180">
        <f>IF(N402="sníž. přenesená",J402,0)</f>
        <v>0</v>
      </c>
      <c r="BI402" s="180">
        <f>IF(N402="nulová",J402,0)</f>
        <v>0</v>
      </c>
      <c r="BJ402" s="22" t="s">
        <v>22</v>
      </c>
      <c r="BK402" s="180">
        <f>ROUND(I402*H402,2)</f>
        <v>3195</v>
      </c>
      <c r="BL402" s="22" t="s">
        <v>140</v>
      </c>
      <c r="BM402" s="22" t="s">
        <v>994</v>
      </c>
    </row>
    <row r="403" spans="2:65" s="1" customFormat="1" ht="40.5">
      <c r="B403" s="36"/>
      <c r="C403" s="58"/>
      <c r="D403" s="196" t="s">
        <v>142</v>
      </c>
      <c r="E403" s="58"/>
      <c r="F403" s="208" t="s">
        <v>703</v>
      </c>
      <c r="G403" s="58"/>
      <c r="H403" s="58"/>
      <c r="I403" s="58"/>
      <c r="J403" s="58"/>
      <c r="K403" s="58"/>
      <c r="L403" s="56"/>
      <c r="M403" s="183"/>
      <c r="N403" s="37"/>
      <c r="O403" s="37"/>
      <c r="P403" s="37"/>
      <c r="Q403" s="37"/>
      <c r="R403" s="37"/>
      <c r="S403" s="37"/>
      <c r="T403" s="73"/>
      <c r="AT403" s="22" t="s">
        <v>142</v>
      </c>
      <c r="AU403" s="22" t="s">
        <v>154</v>
      </c>
    </row>
    <row r="404" spans="2:65" s="1" customFormat="1" ht="22.5" customHeight="1">
      <c r="B404" s="36"/>
      <c r="C404" s="209" t="s">
        <v>995</v>
      </c>
      <c r="D404" s="209" t="s">
        <v>232</v>
      </c>
      <c r="E404" s="210" t="s">
        <v>996</v>
      </c>
      <c r="F404" s="211" t="s">
        <v>706</v>
      </c>
      <c r="G404" s="212" t="s">
        <v>293</v>
      </c>
      <c r="H404" s="213">
        <v>9</v>
      </c>
      <c r="I404" s="214">
        <v>615</v>
      </c>
      <c r="J404" s="214">
        <f>ROUND(I404*H404,2)</f>
        <v>5535</v>
      </c>
      <c r="K404" s="211" t="s">
        <v>20</v>
      </c>
      <c r="L404" s="215"/>
      <c r="M404" s="216" t="s">
        <v>20</v>
      </c>
      <c r="N404" s="217" t="s">
        <v>43</v>
      </c>
      <c r="O404" s="178">
        <v>0</v>
      </c>
      <c r="P404" s="178">
        <f>O404*H404</f>
        <v>0</v>
      </c>
      <c r="Q404" s="178">
        <v>0.01</v>
      </c>
      <c r="R404" s="178">
        <f>Q404*H404</f>
        <v>0.09</v>
      </c>
      <c r="S404" s="178">
        <v>0</v>
      </c>
      <c r="T404" s="179">
        <f>S404*H404</f>
        <v>0</v>
      </c>
      <c r="AR404" s="22" t="s">
        <v>182</v>
      </c>
      <c r="AT404" s="22" t="s">
        <v>232</v>
      </c>
      <c r="AU404" s="22" t="s">
        <v>154</v>
      </c>
      <c r="AY404" s="22" t="s">
        <v>133</v>
      </c>
      <c r="BE404" s="180">
        <f>IF(N404="základní",J404,0)</f>
        <v>5535</v>
      </c>
      <c r="BF404" s="180">
        <f>IF(N404="snížená",J404,0)</f>
        <v>0</v>
      </c>
      <c r="BG404" s="180">
        <f>IF(N404="zákl. přenesená",J404,0)</f>
        <v>0</v>
      </c>
      <c r="BH404" s="180">
        <f>IF(N404="sníž. přenesená",J404,0)</f>
        <v>0</v>
      </c>
      <c r="BI404" s="180">
        <f>IF(N404="nulová",J404,0)</f>
        <v>0</v>
      </c>
      <c r="BJ404" s="22" t="s">
        <v>22</v>
      </c>
      <c r="BK404" s="180">
        <f>ROUND(I404*H404,2)</f>
        <v>5535</v>
      </c>
      <c r="BL404" s="22" t="s">
        <v>140</v>
      </c>
      <c r="BM404" s="22" t="s">
        <v>997</v>
      </c>
    </row>
    <row r="405" spans="2:65" s="1" customFormat="1" ht="22.5" customHeight="1">
      <c r="B405" s="36"/>
      <c r="C405" s="209" t="s">
        <v>998</v>
      </c>
      <c r="D405" s="209" t="s">
        <v>232</v>
      </c>
      <c r="E405" s="210" t="s">
        <v>999</v>
      </c>
      <c r="F405" s="211" t="s">
        <v>710</v>
      </c>
      <c r="G405" s="212" t="s">
        <v>293</v>
      </c>
      <c r="H405" s="213">
        <v>9</v>
      </c>
      <c r="I405" s="214">
        <v>145</v>
      </c>
      <c r="J405" s="214">
        <f>ROUND(I405*H405,2)</f>
        <v>1305</v>
      </c>
      <c r="K405" s="211" t="s">
        <v>20</v>
      </c>
      <c r="L405" s="215"/>
      <c r="M405" s="216" t="s">
        <v>20</v>
      </c>
      <c r="N405" s="217" t="s">
        <v>43</v>
      </c>
      <c r="O405" s="178">
        <v>0</v>
      </c>
      <c r="P405" s="178">
        <f>O405*H405</f>
        <v>0</v>
      </c>
      <c r="Q405" s="178">
        <v>5.9999999999999995E-4</v>
      </c>
      <c r="R405" s="178">
        <f>Q405*H405</f>
        <v>5.3999999999999994E-3</v>
      </c>
      <c r="S405" s="178">
        <v>0</v>
      </c>
      <c r="T405" s="179">
        <f>S405*H405</f>
        <v>0</v>
      </c>
      <c r="AR405" s="22" t="s">
        <v>182</v>
      </c>
      <c r="AT405" s="22" t="s">
        <v>232</v>
      </c>
      <c r="AU405" s="22" t="s">
        <v>154</v>
      </c>
      <c r="AY405" s="22" t="s">
        <v>133</v>
      </c>
      <c r="BE405" s="180">
        <f>IF(N405="základní",J405,0)</f>
        <v>1305</v>
      </c>
      <c r="BF405" s="180">
        <f>IF(N405="snížená",J405,0)</f>
        <v>0</v>
      </c>
      <c r="BG405" s="180">
        <f>IF(N405="zákl. přenesená",J405,0)</f>
        <v>0</v>
      </c>
      <c r="BH405" s="180">
        <f>IF(N405="sníž. přenesená",J405,0)</f>
        <v>0</v>
      </c>
      <c r="BI405" s="180">
        <f>IF(N405="nulová",J405,0)</f>
        <v>0</v>
      </c>
      <c r="BJ405" s="22" t="s">
        <v>22</v>
      </c>
      <c r="BK405" s="180">
        <f>ROUND(I405*H405,2)</f>
        <v>1305</v>
      </c>
      <c r="BL405" s="22" t="s">
        <v>140</v>
      </c>
      <c r="BM405" s="22" t="s">
        <v>1000</v>
      </c>
    </row>
    <row r="406" spans="2:65" s="1" customFormat="1" ht="22.5" customHeight="1">
      <c r="B406" s="36"/>
      <c r="C406" s="170" t="s">
        <v>1001</v>
      </c>
      <c r="D406" s="170" t="s">
        <v>135</v>
      </c>
      <c r="E406" s="171" t="s">
        <v>1002</v>
      </c>
      <c r="F406" s="172" t="s">
        <v>1003</v>
      </c>
      <c r="G406" s="173" t="s">
        <v>293</v>
      </c>
      <c r="H406" s="174">
        <v>2</v>
      </c>
      <c r="I406" s="175">
        <v>686</v>
      </c>
      <c r="J406" s="175">
        <f>ROUND(I406*H406,2)</f>
        <v>1372</v>
      </c>
      <c r="K406" s="172" t="s">
        <v>139</v>
      </c>
      <c r="L406" s="56"/>
      <c r="M406" s="176" t="s">
        <v>20</v>
      </c>
      <c r="N406" s="177" t="s">
        <v>43</v>
      </c>
      <c r="O406" s="178">
        <v>1.1819999999999999</v>
      </c>
      <c r="P406" s="178">
        <f>O406*H406</f>
        <v>2.3639999999999999</v>
      </c>
      <c r="Q406" s="178">
        <v>0.32906000000000002</v>
      </c>
      <c r="R406" s="178">
        <f>Q406*H406</f>
        <v>0.65812000000000004</v>
      </c>
      <c r="S406" s="178">
        <v>0</v>
      </c>
      <c r="T406" s="179">
        <f>S406*H406</f>
        <v>0</v>
      </c>
      <c r="AR406" s="22" t="s">
        <v>140</v>
      </c>
      <c r="AT406" s="22" t="s">
        <v>135</v>
      </c>
      <c r="AU406" s="22" t="s">
        <v>154</v>
      </c>
      <c r="AY406" s="22" t="s">
        <v>133</v>
      </c>
      <c r="BE406" s="180">
        <f>IF(N406="základní",J406,0)</f>
        <v>1372</v>
      </c>
      <c r="BF406" s="180">
        <f>IF(N406="snížená",J406,0)</f>
        <v>0</v>
      </c>
      <c r="BG406" s="180">
        <f>IF(N406="zákl. přenesená",J406,0)</f>
        <v>0</v>
      </c>
      <c r="BH406" s="180">
        <f>IF(N406="sníž. přenesená",J406,0)</f>
        <v>0</v>
      </c>
      <c r="BI406" s="180">
        <f>IF(N406="nulová",J406,0)</f>
        <v>0</v>
      </c>
      <c r="BJ406" s="22" t="s">
        <v>22</v>
      </c>
      <c r="BK406" s="180">
        <f>ROUND(I406*H406,2)</f>
        <v>1372</v>
      </c>
      <c r="BL406" s="22" t="s">
        <v>140</v>
      </c>
      <c r="BM406" s="22" t="s">
        <v>1004</v>
      </c>
    </row>
    <row r="407" spans="2:65" s="1" customFormat="1" ht="40.5">
      <c r="B407" s="36"/>
      <c r="C407" s="58"/>
      <c r="D407" s="196" t="s">
        <v>142</v>
      </c>
      <c r="E407" s="58"/>
      <c r="F407" s="208" t="s">
        <v>703</v>
      </c>
      <c r="G407" s="58"/>
      <c r="H407" s="58"/>
      <c r="I407" s="58"/>
      <c r="J407" s="58"/>
      <c r="K407" s="58"/>
      <c r="L407" s="56"/>
      <c r="M407" s="183"/>
      <c r="N407" s="37"/>
      <c r="O407" s="37"/>
      <c r="P407" s="37"/>
      <c r="Q407" s="37"/>
      <c r="R407" s="37"/>
      <c r="S407" s="37"/>
      <c r="T407" s="73"/>
      <c r="AT407" s="22" t="s">
        <v>142</v>
      </c>
      <c r="AU407" s="22" t="s">
        <v>154</v>
      </c>
    </row>
    <row r="408" spans="2:65" s="1" customFormat="1" ht="22.5" customHeight="1">
      <c r="B408" s="36"/>
      <c r="C408" s="209" t="s">
        <v>1005</v>
      </c>
      <c r="D408" s="209" t="s">
        <v>232</v>
      </c>
      <c r="E408" s="210" t="s">
        <v>1006</v>
      </c>
      <c r="F408" s="211" t="s">
        <v>1007</v>
      </c>
      <c r="G408" s="212" t="s">
        <v>293</v>
      </c>
      <c r="H408" s="213">
        <v>2</v>
      </c>
      <c r="I408" s="214">
        <v>5516</v>
      </c>
      <c r="J408" s="214">
        <f>ROUND(I408*H408,2)</f>
        <v>11032</v>
      </c>
      <c r="K408" s="211" t="s">
        <v>20</v>
      </c>
      <c r="L408" s="215"/>
      <c r="M408" s="216" t="s">
        <v>20</v>
      </c>
      <c r="N408" s="217" t="s">
        <v>43</v>
      </c>
      <c r="O408" s="178">
        <v>0</v>
      </c>
      <c r="P408" s="178">
        <f>O408*H408</f>
        <v>0</v>
      </c>
      <c r="Q408" s="178">
        <v>4.1500000000000002E-2</v>
      </c>
      <c r="R408" s="178">
        <f>Q408*H408</f>
        <v>8.3000000000000004E-2</v>
      </c>
      <c r="S408" s="178">
        <v>0</v>
      </c>
      <c r="T408" s="179">
        <f>S408*H408</f>
        <v>0</v>
      </c>
      <c r="AR408" s="22" t="s">
        <v>182</v>
      </c>
      <c r="AT408" s="22" t="s">
        <v>232</v>
      </c>
      <c r="AU408" s="22" t="s">
        <v>154</v>
      </c>
      <c r="AY408" s="22" t="s">
        <v>133</v>
      </c>
      <c r="BE408" s="180">
        <f>IF(N408="základní",J408,0)</f>
        <v>11032</v>
      </c>
      <c r="BF408" s="180">
        <f>IF(N408="snížená",J408,0)</f>
        <v>0</v>
      </c>
      <c r="BG408" s="180">
        <f>IF(N408="zákl. přenesená",J408,0)</f>
        <v>0</v>
      </c>
      <c r="BH408" s="180">
        <f>IF(N408="sníž. přenesená",J408,0)</f>
        <v>0</v>
      </c>
      <c r="BI408" s="180">
        <f>IF(N408="nulová",J408,0)</f>
        <v>0</v>
      </c>
      <c r="BJ408" s="22" t="s">
        <v>22</v>
      </c>
      <c r="BK408" s="180">
        <f>ROUND(I408*H408,2)</f>
        <v>11032</v>
      </c>
      <c r="BL408" s="22" t="s">
        <v>140</v>
      </c>
      <c r="BM408" s="22" t="s">
        <v>1008</v>
      </c>
    </row>
    <row r="409" spans="2:65" s="1" customFormat="1" ht="31.5" customHeight="1">
      <c r="B409" s="36"/>
      <c r="C409" s="170" t="s">
        <v>1009</v>
      </c>
      <c r="D409" s="170" t="s">
        <v>135</v>
      </c>
      <c r="E409" s="171" t="s">
        <v>420</v>
      </c>
      <c r="F409" s="172" t="s">
        <v>421</v>
      </c>
      <c r="G409" s="173" t="s">
        <v>293</v>
      </c>
      <c r="H409" s="174">
        <v>5</v>
      </c>
      <c r="I409" s="175">
        <v>227</v>
      </c>
      <c r="J409" s="175">
        <f>ROUND(I409*H409,2)</f>
        <v>1135</v>
      </c>
      <c r="K409" s="172" t="s">
        <v>139</v>
      </c>
      <c r="L409" s="56"/>
      <c r="M409" s="176" t="s">
        <v>20</v>
      </c>
      <c r="N409" s="177" t="s">
        <v>43</v>
      </c>
      <c r="O409" s="178">
        <v>0.40300000000000002</v>
      </c>
      <c r="P409" s="178">
        <f>O409*H409</f>
        <v>2.0150000000000001</v>
      </c>
      <c r="Q409" s="178">
        <v>1.6000000000000001E-4</v>
      </c>
      <c r="R409" s="178">
        <f>Q409*H409</f>
        <v>8.0000000000000004E-4</v>
      </c>
      <c r="S409" s="178">
        <v>0</v>
      </c>
      <c r="T409" s="179">
        <f>S409*H409</f>
        <v>0</v>
      </c>
      <c r="AR409" s="22" t="s">
        <v>140</v>
      </c>
      <c r="AT409" s="22" t="s">
        <v>135</v>
      </c>
      <c r="AU409" s="22" t="s">
        <v>154</v>
      </c>
      <c r="AY409" s="22" t="s">
        <v>133</v>
      </c>
      <c r="BE409" s="180">
        <f>IF(N409="základní",J409,0)</f>
        <v>1135</v>
      </c>
      <c r="BF409" s="180">
        <f>IF(N409="snížená",J409,0)</f>
        <v>0</v>
      </c>
      <c r="BG409" s="180">
        <f>IF(N409="zákl. přenesená",J409,0)</f>
        <v>0</v>
      </c>
      <c r="BH409" s="180">
        <f>IF(N409="sníž. přenesená",J409,0)</f>
        <v>0</v>
      </c>
      <c r="BI409" s="180">
        <f>IF(N409="nulová",J409,0)</f>
        <v>0</v>
      </c>
      <c r="BJ409" s="22" t="s">
        <v>22</v>
      </c>
      <c r="BK409" s="180">
        <f>ROUND(I409*H409,2)</f>
        <v>1135</v>
      </c>
      <c r="BL409" s="22" t="s">
        <v>140</v>
      </c>
      <c r="BM409" s="22" t="s">
        <v>1010</v>
      </c>
    </row>
    <row r="410" spans="2:65" s="1" customFormat="1" ht="67.5">
      <c r="B410" s="36"/>
      <c r="C410" s="58"/>
      <c r="D410" s="196" t="s">
        <v>142</v>
      </c>
      <c r="E410" s="58"/>
      <c r="F410" s="208" t="s">
        <v>423</v>
      </c>
      <c r="G410" s="58"/>
      <c r="H410" s="58"/>
      <c r="I410" s="58"/>
      <c r="J410" s="58"/>
      <c r="K410" s="58"/>
      <c r="L410" s="56"/>
      <c r="M410" s="183"/>
      <c r="N410" s="37"/>
      <c r="O410" s="37"/>
      <c r="P410" s="37"/>
      <c r="Q410" s="37"/>
      <c r="R410" s="37"/>
      <c r="S410" s="37"/>
      <c r="T410" s="73"/>
      <c r="AT410" s="22" t="s">
        <v>142</v>
      </c>
      <c r="AU410" s="22" t="s">
        <v>154</v>
      </c>
    </row>
    <row r="411" spans="2:65" s="1" customFormat="1" ht="22.5" customHeight="1">
      <c r="B411" s="36"/>
      <c r="C411" s="209" t="s">
        <v>1011</v>
      </c>
      <c r="D411" s="209" t="s">
        <v>232</v>
      </c>
      <c r="E411" s="210" t="s">
        <v>425</v>
      </c>
      <c r="F411" s="211" t="s">
        <v>426</v>
      </c>
      <c r="G411" s="212" t="s">
        <v>293</v>
      </c>
      <c r="H411" s="213">
        <v>5</v>
      </c>
      <c r="I411" s="214">
        <v>535</v>
      </c>
      <c r="J411" s="214">
        <f>ROUND(I411*H411,2)</f>
        <v>2675</v>
      </c>
      <c r="K411" s="211" t="s">
        <v>20</v>
      </c>
      <c r="L411" s="215"/>
      <c r="M411" s="216" t="s">
        <v>20</v>
      </c>
      <c r="N411" s="217" t="s">
        <v>43</v>
      </c>
      <c r="O411" s="178">
        <v>0</v>
      </c>
      <c r="P411" s="178">
        <f>O411*H411</f>
        <v>0</v>
      </c>
      <c r="Q411" s="178">
        <v>8.8000000000000005E-3</v>
      </c>
      <c r="R411" s="178">
        <f>Q411*H411</f>
        <v>4.4000000000000004E-2</v>
      </c>
      <c r="S411" s="178">
        <v>0</v>
      </c>
      <c r="T411" s="179">
        <f>S411*H411</f>
        <v>0</v>
      </c>
      <c r="AR411" s="22" t="s">
        <v>182</v>
      </c>
      <c r="AT411" s="22" t="s">
        <v>232</v>
      </c>
      <c r="AU411" s="22" t="s">
        <v>154</v>
      </c>
      <c r="AY411" s="22" t="s">
        <v>133</v>
      </c>
      <c r="BE411" s="180">
        <f>IF(N411="základní",J411,0)</f>
        <v>2675</v>
      </c>
      <c r="BF411" s="180">
        <f>IF(N411="snížená",J411,0)</f>
        <v>0</v>
      </c>
      <c r="BG411" s="180">
        <f>IF(N411="zákl. přenesená",J411,0)</f>
        <v>0</v>
      </c>
      <c r="BH411" s="180">
        <f>IF(N411="sníž. přenesená",J411,0)</f>
        <v>0</v>
      </c>
      <c r="BI411" s="180">
        <f>IF(N411="nulová",J411,0)</f>
        <v>0</v>
      </c>
      <c r="BJ411" s="22" t="s">
        <v>22</v>
      </c>
      <c r="BK411" s="180">
        <f>ROUND(I411*H411,2)</f>
        <v>2675</v>
      </c>
      <c r="BL411" s="22" t="s">
        <v>140</v>
      </c>
      <c r="BM411" s="22" t="s">
        <v>1012</v>
      </c>
    </row>
    <row r="412" spans="2:65" s="1" customFormat="1" ht="22.5" customHeight="1">
      <c r="B412" s="36"/>
      <c r="C412" s="170" t="s">
        <v>1013</v>
      </c>
      <c r="D412" s="170" t="s">
        <v>135</v>
      </c>
      <c r="E412" s="171" t="s">
        <v>1014</v>
      </c>
      <c r="F412" s="172" t="s">
        <v>720</v>
      </c>
      <c r="G412" s="173" t="s">
        <v>450</v>
      </c>
      <c r="H412" s="174">
        <v>2</v>
      </c>
      <c r="I412" s="175">
        <v>1350</v>
      </c>
      <c r="J412" s="175">
        <f>ROUND(I412*H412,2)</f>
        <v>2700</v>
      </c>
      <c r="K412" s="172" t="s">
        <v>20</v>
      </c>
      <c r="L412" s="56"/>
      <c r="M412" s="176" t="s">
        <v>20</v>
      </c>
      <c r="N412" s="177" t="s">
        <v>43</v>
      </c>
      <c r="O412" s="178">
        <v>10.130000000000001</v>
      </c>
      <c r="P412" s="178">
        <f>O412*H412</f>
        <v>20.260000000000002</v>
      </c>
      <c r="Q412" s="178">
        <v>3.15E-2</v>
      </c>
      <c r="R412" s="178">
        <f>Q412*H412</f>
        <v>6.3E-2</v>
      </c>
      <c r="S412" s="178">
        <v>0</v>
      </c>
      <c r="T412" s="179">
        <f>S412*H412</f>
        <v>0</v>
      </c>
      <c r="AR412" s="22" t="s">
        <v>140</v>
      </c>
      <c r="AT412" s="22" t="s">
        <v>135</v>
      </c>
      <c r="AU412" s="22" t="s">
        <v>154</v>
      </c>
      <c r="AY412" s="22" t="s">
        <v>133</v>
      </c>
      <c r="BE412" s="180">
        <f>IF(N412="základní",J412,0)</f>
        <v>2700</v>
      </c>
      <c r="BF412" s="180">
        <f>IF(N412="snížená",J412,0)</f>
        <v>0</v>
      </c>
      <c r="BG412" s="180">
        <f>IF(N412="zákl. přenesená",J412,0)</f>
        <v>0</v>
      </c>
      <c r="BH412" s="180">
        <f>IF(N412="sníž. přenesená",J412,0)</f>
        <v>0</v>
      </c>
      <c r="BI412" s="180">
        <f>IF(N412="nulová",J412,0)</f>
        <v>0</v>
      </c>
      <c r="BJ412" s="22" t="s">
        <v>22</v>
      </c>
      <c r="BK412" s="180">
        <f>ROUND(I412*H412,2)</f>
        <v>2700</v>
      </c>
      <c r="BL412" s="22" t="s">
        <v>140</v>
      </c>
      <c r="BM412" s="22" t="s">
        <v>1015</v>
      </c>
    </row>
    <row r="413" spans="2:65" s="1" customFormat="1" ht="22.5" customHeight="1">
      <c r="B413" s="36"/>
      <c r="C413" s="170" t="s">
        <v>1016</v>
      </c>
      <c r="D413" s="170" t="s">
        <v>135</v>
      </c>
      <c r="E413" s="171" t="s">
        <v>429</v>
      </c>
      <c r="F413" s="172" t="s">
        <v>430</v>
      </c>
      <c r="G413" s="173" t="s">
        <v>162</v>
      </c>
      <c r="H413" s="174">
        <v>1425</v>
      </c>
      <c r="I413" s="175">
        <v>37.700000000000003</v>
      </c>
      <c r="J413" s="175">
        <f>ROUND(I413*H413,2)</f>
        <v>53722.5</v>
      </c>
      <c r="K413" s="172" t="s">
        <v>139</v>
      </c>
      <c r="L413" s="56"/>
      <c r="M413" s="176" t="s">
        <v>20</v>
      </c>
      <c r="N413" s="177" t="s">
        <v>43</v>
      </c>
      <c r="O413" s="178">
        <v>5.3999999999999999E-2</v>
      </c>
      <c r="P413" s="178">
        <f>O413*H413</f>
        <v>76.95</v>
      </c>
      <c r="Q413" s="178">
        <v>1.9000000000000001E-4</v>
      </c>
      <c r="R413" s="178">
        <f>Q413*H413</f>
        <v>0.27074999999999999</v>
      </c>
      <c r="S413" s="178">
        <v>0</v>
      </c>
      <c r="T413" s="179">
        <f>S413*H413</f>
        <v>0</v>
      </c>
      <c r="AR413" s="22" t="s">
        <v>140</v>
      </c>
      <c r="AT413" s="22" t="s">
        <v>135</v>
      </c>
      <c r="AU413" s="22" t="s">
        <v>154</v>
      </c>
      <c r="AY413" s="22" t="s">
        <v>133</v>
      </c>
      <c r="BE413" s="180">
        <f>IF(N413="základní",J413,0)</f>
        <v>53722.5</v>
      </c>
      <c r="BF413" s="180">
        <f>IF(N413="snížená",J413,0)</f>
        <v>0</v>
      </c>
      <c r="BG413" s="180">
        <f>IF(N413="zákl. přenesená",J413,0)</f>
        <v>0</v>
      </c>
      <c r="BH413" s="180">
        <f>IF(N413="sníž. přenesená",J413,0)</f>
        <v>0</v>
      </c>
      <c r="BI413" s="180">
        <f>IF(N413="nulová",J413,0)</f>
        <v>0</v>
      </c>
      <c r="BJ413" s="22" t="s">
        <v>22</v>
      </c>
      <c r="BK413" s="180">
        <f>ROUND(I413*H413,2)</f>
        <v>53722.5</v>
      </c>
      <c r="BL413" s="22" t="s">
        <v>140</v>
      </c>
      <c r="BM413" s="22" t="s">
        <v>1017</v>
      </c>
    </row>
    <row r="414" spans="2:65" s="11" customFormat="1">
      <c r="B414" s="184"/>
      <c r="C414" s="185"/>
      <c r="D414" s="196" t="s">
        <v>144</v>
      </c>
      <c r="E414" s="185"/>
      <c r="F414" s="206" t="s">
        <v>1018</v>
      </c>
      <c r="G414" s="185"/>
      <c r="H414" s="207">
        <v>1425</v>
      </c>
      <c r="I414" s="185"/>
      <c r="J414" s="185"/>
      <c r="K414" s="185"/>
      <c r="L414" s="189"/>
      <c r="M414" s="190"/>
      <c r="N414" s="191"/>
      <c r="O414" s="191"/>
      <c r="P414" s="191"/>
      <c r="Q414" s="191"/>
      <c r="R414" s="191"/>
      <c r="S414" s="191"/>
      <c r="T414" s="192"/>
      <c r="AT414" s="193" t="s">
        <v>144</v>
      </c>
      <c r="AU414" s="193" t="s">
        <v>154</v>
      </c>
      <c r="AV414" s="11" t="s">
        <v>81</v>
      </c>
      <c r="AW414" s="11" t="s">
        <v>6</v>
      </c>
      <c r="AX414" s="11" t="s">
        <v>22</v>
      </c>
      <c r="AY414" s="193" t="s">
        <v>133</v>
      </c>
    </row>
    <row r="415" spans="2:65" s="1" customFormat="1" ht="22.5" customHeight="1">
      <c r="B415" s="36"/>
      <c r="C415" s="170" t="s">
        <v>1019</v>
      </c>
      <c r="D415" s="170" t="s">
        <v>135</v>
      </c>
      <c r="E415" s="171" t="s">
        <v>434</v>
      </c>
      <c r="F415" s="172" t="s">
        <v>435</v>
      </c>
      <c r="G415" s="173" t="s">
        <v>162</v>
      </c>
      <c r="H415" s="174">
        <v>1140</v>
      </c>
      <c r="I415" s="175">
        <v>11.1</v>
      </c>
      <c r="J415" s="175">
        <f>ROUND(I415*H415,2)</f>
        <v>12654</v>
      </c>
      <c r="K415" s="172" t="s">
        <v>139</v>
      </c>
      <c r="L415" s="56"/>
      <c r="M415" s="176" t="s">
        <v>20</v>
      </c>
      <c r="N415" s="177" t="s">
        <v>43</v>
      </c>
      <c r="O415" s="178">
        <v>2.5000000000000001E-2</v>
      </c>
      <c r="P415" s="178">
        <f>O415*H415</f>
        <v>28.5</v>
      </c>
      <c r="Q415" s="178">
        <v>9.0000000000000006E-5</v>
      </c>
      <c r="R415" s="178">
        <f>Q415*H415</f>
        <v>0.10260000000000001</v>
      </c>
      <c r="S415" s="178">
        <v>0</v>
      </c>
      <c r="T415" s="179">
        <f>S415*H415</f>
        <v>0</v>
      </c>
      <c r="AR415" s="22" t="s">
        <v>140</v>
      </c>
      <c r="AT415" s="22" t="s">
        <v>135</v>
      </c>
      <c r="AU415" s="22" t="s">
        <v>154</v>
      </c>
      <c r="AY415" s="22" t="s">
        <v>133</v>
      </c>
      <c r="BE415" s="180">
        <f>IF(N415="základní",J415,0)</f>
        <v>12654</v>
      </c>
      <c r="BF415" s="180">
        <f>IF(N415="snížená",J415,0)</f>
        <v>0</v>
      </c>
      <c r="BG415" s="180">
        <f>IF(N415="zákl. přenesená",J415,0)</f>
        <v>0</v>
      </c>
      <c r="BH415" s="180">
        <f>IF(N415="sníž. přenesená",J415,0)</f>
        <v>0</v>
      </c>
      <c r="BI415" s="180">
        <f>IF(N415="nulová",J415,0)</f>
        <v>0</v>
      </c>
      <c r="BJ415" s="22" t="s">
        <v>22</v>
      </c>
      <c r="BK415" s="180">
        <f>ROUND(I415*H415,2)</f>
        <v>12654</v>
      </c>
      <c r="BL415" s="22" t="s">
        <v>140</v>
      </c>
      <c r="BM415" s="22" t="s">
        <v>1020</v>
      </c>
    </row>
    <row r="416" spans="2:65" s="10" customFormat="1" ht="22.35" customHeight="1">
      <c r="B416" s="154"/>
      <c r="C416" s="155"/>
      <c r="D416" s="167" t="s">
        <v>71</v>
      </c>
      <c r="E416" s="168" t="s">
        <v>1021</v>
      </c>
      <c r="F416" s="168" t="s">
        <v>1022</v>
      </c>
      <c r="G416" s="155"/>
      <c r="H416" s="155"/>
      <c r="I416" s="155"/>
      <c r="J416" s="169">
        <f>BK416</f>
        <v>996693.33</v>
      </c>
      <c r="K416" s="155"/>
      <c r="L416" s="159"/>
      <c r="M416" s="160"/>
      <c r="N416" s="161"/>
      <c r="O416" s="161"/>
      <c r="P416" s="162">
        <f>SUM(P417:P418)</f>
        <v>1792.3525199999999</v>
      </c>
      <c r="Q416" s="161"/>
      <c r="R416" s="162">
        <f>SUM(R417:R418)</f>
        <v>0</v>
      </c>
      <c r="S416" s="161"/>
      <c r="T416" s="163">
        <f>SUM(T417:T418)</f>
        <v>0</v>
      </c>
      <c r="AR416" s="164" t="s">
        <v>22</v>
      </c>
      <c r="AT416" s="165" t="s">
        <v>71</v>
      </c>
      <c r="AU416" s="165" t="s">
        <v>81</v>
      </c>
      <c r="AY416" s="164" t="s">
        <v>133</v>
      </c>
      <c r="BK416" s="166">
        <f>SUM(BK417:BK418)</f>
        <v>996693.33</v>
      </c>
    </row>
    <row r="417" spans="2:65" s="1" customFormat="1" ht="44.25" customHeight="1">
      <c r="B417" s="36"/>
      <c r="C417" s="170" t="s">
        <v>1023</v>
      </c>
      <c r="D417" s="170" t="s">
        <v>135</v>
      </c>
      <c r="E417" s="171" t="s">
        <v>440</v>
      </c>
      <c r="F417" s="172" t="s">
        <v>441</v>
      </c>
      <c r="G417" s="173" t="s">
        <v>216</v>
      </c>
      <c r="H417" s="174">
        <v>1211.049</v>
      </c>
      <c r="I417" s="175">
        <v>823</v>
      </c>
      <c r="J417" s="175">
        <f>ROUND(I417*H417,2)</f>
        <v>996693.33</v>
      </c>
      <c r="K417" s="172" t="s">
        <v>139</v>
      </c>
      <c r="L417" s="56"/>
      <c r="M417" s="176" t="s">
        <v>20</v>
      </c>
      <c r="N417" s="177" t="s">
        <v>43</v>
      </c>
      <c r="O417" s="178">
        <v>1.48</v>
      </c>
      <c r="P417" s="178">
        <f>O417*H417</f>
        <v>1792.3525199999999</v>
      </c>
      <c r="Q417" s="178">
        <v>0</v>
      </c>
      <c r="R417" s="178">
        <f>Q417*H417</f>
        <v>0</v>
      </c>
      <c r="S417" s="178">
        <v>0</v>
      </c>
      <c r="T417" s="179">
        <f>S417*H417</f>
        <v>0</v>
      </c>
      <c r="AR417" s="22" t="s">
        <v>140</v>
      </c>
      <c r="AT417" s="22" t="s">
        <v>135</v>
      </c>
      <c r="AU417" s="22" t="s">
        <v>154</v>
      </c>
      <c r="AY417" s="22" t="s">
        <v>133</v>
      </c>
      <c r="BE417" s="180">
        <f>IF(N417="základní",J417,0)</f>
        <v>996693.33</v>
      </c>
      <c r="BF417" s="180">
        <f>IF(N417="snížená",J417,0)</f>
        <v>0</v>
      </c>
      <c r="BG417" s="180">
        <f>IF(N417="zákl. přenesená",J417,0)</f>
        <v>0</v>
      </c>
      <c r="BH417" s="180">
        <f>IF(N417="sníž. přenesená",J417,0)</f>
        <v>0</v>
      </c>
      <c r="BI417" s="180">
        <f>IF(N417="nulová",J417,0)</f>
        <v>0</v>
      </c>
      <c r="BJ417" s="22" t="s">
        <v>22</v>
      </c>
      <c r="BK417" s="180">
        <f>ROUND(I417*H417,2)</f>
        <v>996693.33</v>
      </c>
      <c r="BL417" s="22" t="s">
        <v>140</v>
      </c>
      <c r="BM417" s="22" t="s">
        <v>1024</v>
      </c>
    </row>
    <row r="418" spans="2:65" s="1" customFormat="1" ht="54">
      <c r="B418" s="36"/>
      <c r="C418" s="58"/>
      <c r="D418" s="181" t="s">
        <v>142</v>
      </c>
      <c r="E418" s="58"/>
      <c r="F418" s="182" t="s">
        <v>443</v>
      </c>
      <c r="G418" s="58"/>
      <c r="H418" s="58"/>
      <c r="I418" s="58"/>
      <c r="J418" s="58"/>
      <c r="K418" s="58"/>
      <c r="L418" s="56"/>
      <c r="M418" s="183"/>
      <c r="N418" s="37"/>
      <c r="O418" s="37"/>
      <c r="P418" s="37"/>
      <c r="Q418" s="37"/>
      <c r="R418" s="37"/>
      <c r="S418" s="37"/>
      <c r="T418" s="73"/>
      <c r="AT418" s="22" t="s">
        <v>142</v>
      </c>
      <c r="AU418" s="22" t="s">
        <v>154</v>
      </c>
    </row>
    <row r="419" spans="2:65" s="10" customFormat="1" ht="37.35" customHeight="1">
      <c r="B419" s="154"/>
      <c r="C419" s="155"/>
      <c r="D419" s="156" t="s">
        <v>71</v>
      </c>
      <c r="E419" s="157" t="s">
        <v>1025</v>
      </c>
      <c r="F419" s="157" t="s">
        <v>1025</v>
      </c>
      <c r="G419" s="155"/>
      <c r="H419" s="155"/>
      <c r="I419" s="155"/>
      <c r="J419" s="158">
        <f>BK419</f>
        <v>6236.94</v>
      </c>
      <c r="K419" s="155"/>
      <c r="L419" s="159"/>
      <c r="M419" s="160"/>
      <c r="N419" s="161"/>
      <c r="O419" s="161"/>
      <c r="P419" s="162">
        <f>P420</f>
        <v>0.12642599999999998</v>
      </c>
      <c r="Q419" s="161"/>
      <c r="R419" s="162">
        <f>R420</f>
        <v>3.7999999999999999E-2</v>
      </c>
      <c r="S419" s="161"/>
      <c r="T419" s="163">
        <f>T420</f>
        <v>0</v>
      </c>
      <c r="AR419" s="164" t="s">
        <v>81</v>
      </c>
      <c r="AT419" s="165" t="s">
        <v>71</v>
      </c>
      <c r="AU419" s="165" t="s">
        <v>72</v>
      </c>
      <c r="AY419" s="164" t="s">
        <v>133</v>
      </c>
      <c r="BK419" s="166">
        <f>BK420</f>
        <v>6236.94</v>
      </c>
    </row>
    <row r="420" spans="2:65" s="10" customFormat="1" ht="19.899999999999999" customHeight="1">
      <c r="B420" s="154"/>
      <c r="C420" s="155"/>
      <c r="D420" s="167" t="s">
        <v>71</v>
      </c>
      <c r="E420" s="168" t="s">
        <v>1026</v>
      </c>
      <c r="F420" s="168" t="s">
        <v>1027</v>
      </c>
      <c r="G420" s="155"/>
      <c r="H420" s="155"/>
      <c r="I420" s="155"/>
      <c r="J420" s="169">
        <f>BK420</f>
        <v>6236.94</v>
      </c>
      <c r="K420" s="155"/>
      <c r="L420" s="159"/>
      <c r="M420" s="160"/>
      <c r="N420" s="161"/>
      <c r="O420" s="161"/>
      <c r="P420" s="162">
        <f>SUM(P421:P423)</f>
        <v>0.12642599999999998</v>
      </c>
      <c r="Q420" s="161"/>
      <c r="R420" s="162">
        <f>SUM(R421:R423)</f>
        <v>3.7999999999999999E-2</v>
      </c>
      <c r="S420" s="161"/>
      <c r="T420" s="163">
        <f>SUM(T421:T423)</f>
        <v>0</v>
      </c>
      <c r="AR420" s="164" t="s">
        <v>81</v>
      </c>
      <c r="AT420" s="165" t="s">
        <v>71</v>
      </c>
      <c r="AU420" s="165" t="s">
        <v>22</v>
      </c>
      <c r="AY420" s="164" t="s">
        <v>133</v>
      </c>
      <c r="BK420" s="166">
        <f>SUM(BK421:BK423)</f>
        <v>6236.94</v>
      </c>
    </row>
    <row r="421" spans="2:65" s="1" customFormat="1" ht="31.5" customHeight="1">
      <c r="B421" s="36"/>
      <c r="C421" s="170" t="s">
        <v>1028</v>
      </c>
      <c r="D421" s="170" t="s">
        <v>135</v>
      </c>
      <c r="E421" s="171" t="s">
        <v>1029</v>
      </c>
      <c r="F421" s="172" t="s">
        <v>1030</v>
      </c>
      <c r="G421" s="173" t="s">
        <v>450</v>
      </c>
      <c r="H421" s="174">
        <v>1</v>
      </c>
      <c r="I421" s="175">
        <v>6200</v>
      </c>
      <c r="J421" s="175">
        <f>ROUND(I421*H421,2)</f>
        <v>6200</v>
      </c>
      <c r="K421" s="172" t="s">
        <v>20</v>
      </c>
      <c r="L421" s="56"/>
      <c r="M421" s="176" t="s">
        <v>20</v>
      </c>
      <c r="N421" s="177" t="s">
        <v>43</v>
      </c>
      <c r="O421" s="178">
        <v>0</v>
      </c>
      <c r="P421" s="178">
        <f>O421*H421</f>
        <v>0</v>
      </c>
      <c r="Q421" s="178">
        <v>3.7999999999999999E-2</v>
      </c>
      <c r="R421" s="178">
        <f>Q421*H421</f>
        <v>3.7999999999999999E-2</v>
      </c>
      <c r="S421" s="178">
        <v>0</v>
      </c>
      <c r="T421" s="179">
        <f>S421*H421</f>
        <v>0</v>
      </c>
      <c r="AR421" s="22" t="s">
        <v>140</v>
      </c>
      <c r="AT421" s="22" t="s">
        <v>135</v>
      </c>
      <c r="AU421" s="22" t="s">
        <v>81</v>
      </c>
      <c r="AY421" s="22" t="s">
        <v>133</v>
      </c>
      <c r="BE421" s="180">
        <f>IF(N421="základní",J421,0)</f>
        <v>6200</v>
      </c>
      <c r="BF421" s="180">
        <f>IF(N421="snížená",J421,0)</f>
        <v>0</v>
      </c>
      <c r="BG421" s="180">
        <f>IF(N421="zákl. přenesená",J421,0)</f>
        <v>0</v>
      </c>
      <c r="BH421" s="180">
        <f>IF(N421="sníž. přenesená",J421,0)</f>
        <v>0</v>
      </c>
      <c r="BI421" s="180">
        <f>IF(N421="nulová",J421,0)</f>
        <v>0</v>
      </c>
      <c r="BJ421" s="22" t="s">
        <v>22</v>
      </c>
      <c r="BK421" s="180">
        <f>ROUND(I421*H421,2)</f>
        <v>6200</v>
      </c>
      <c r="BL421" s="22" t="s">
        <v>140</v>
      </c>
      <c r="BM421" s="22" t="s">
        <v>1031</v>
      </c>
    </row>
    <row r="422" spans="2:65" s="1" customFormat="1" ht="31.5" customHeight="1">
      <c r="B422" s="36"/>
      <c r="C422" s="170" t="s">
        <v>1032</v>
      </c>
      <c r="D422" s="170" t="s">
        <v>135</v>
      </c>
      <c r="E422" s="171" t="s">
        <v>1033</v>
      </c>
      <c r="F422" s="172" t="s">
        <v>1034</v>
      </c>
      <c r="G422" s="173" t="s">
        <v>216</v>
      </c>
      <c r="H422" s="174">
        <v>3.7999999999999999E-2</v>
      </c>
      <c r="I422" s="175">
        <v>972</v>
      </c>
      <c r="J422" s="175">
        <f>ROUND(I422*H422,2)</f>
        <v>36.94</v>
      </c>
      <c r="K422" s="172" t="s">
        <v>139</v>
      </c>
      <c r="L422" s="56"/>
      <c r="M422" s="176" t="s">
        <v>20</v>
      </c>
      <c r="N422" s="177" t="s">
        <v>43</v>
      </c>
      <c r="O422" s="178">
        <v>3.327</v>
      </c>
      <c r="P422" s="178">
        <f>O422*H422</f>
        <v>0.12642599999999998</v>
      </c>
      <c r="Q422" s="178">
        <v>0</v>
      </c>
      <c r="R422" s="178">
        <f>Q422*H422</f>
        <v>0</v>
      </c>
      <c r="S422" s="178">
        <v>0</v>
      </c>
      <c r="T422" s="179">
        <f>S422*H422</f>
        <v>0</v>
      </c>
      <c r="AR422" s="22" t="s">
        <v>219</v>
      </c>
      <c r="AT422" s="22" t="s">
        <v>135</v>
      </c>
      <c r="AU422" s="22" t="s">
        <v>81</v>
      </c>
      <c r="AY422" s="22" t="s">
        <v>133</v>
      </c>
      <c r="BE422" s="180">
        <f>IF(N422="základní",J422,0)</f>
        <v>36.94</v>
      </c>
      <c r="BF422" s="180">
        <f>IF(N422="snížená",J422,0)</f>
        <v>0</v>
      </c>
      <c r="BG422" s="180">
        <f>IF(N422="zákl. přenesená",J422,0)</f>
        <v>0</v>
      </c>
      <c r="BH422" s="180">
        <f>IF(N422="sníž. přenesená",J422,0)</f>
        <v>0</v>
      </c>
      <c r="BI422" s="180">
        <f>IF(N422="nulová",J422,0)</f>
        <v>0</v>
      </c>
      <c r="BJ422" s="22" t="s">
        <v>22</v>
      </c>
      <c r="BK422" s="180">
        <f>ROUND(I422*H422,2)</f>
        <v>36.94</v>
      </c>
      <c r="BL422" s="22" t="s">
        <v>219</v>
      </c>
      <c r="BM422" s="22" t="s">
        <v>1035</v>
      </c>
    </row>
    <row r="423" spans="2:65" s="1" customFormat="1" ht="121.5">
      <c r="B423" s="36"/>
      <c r="C423" s="58"/>
      <c r="D423" s="181" t="s">
        <v>142</v>
      </c>
      <c r="E423" s="58"/>
      <c r="F423" s="182" t="s">
        <v>1036</v>
      </c>
      <c r="G423" s="58"/>
      <c r="H423" s="58"/>
      <c r="I423" s="58"/>
      <c r="J423" s="58"/>
      <c r="K423" s="58"/>
      <c r="L423" s="56"/>
      <c r="M423" s="183"/>
      <c r="N423" s="37"/>
      <c r="O423" s="37"/>
      <c r="P423" s="37"/>
      <c r="Q423" s="37"/>
      <c r="R423" s="37"/>
      <c r="S423" s="37"/>
      <c r="T423" s="73"/>
      <c r="AT423" s="22" t="s">
        <v>142</v>
      </c>
      <c r="AU423" s="22" t="s">
        <v>81</v>
      </c>
    </row>
    <row r="424" spans="2:65" s="10" customFormat="1" ht="37.35" customHeight="1">
      <c r="B424" s="154"/>
      <c r="C424" s="155"/>
      <c r="D424" s="156" t="s">
        <v>71</v>
      </c>
      <c r="E424" s="157" t="s">
        <v>232</v>
      </c>
      <c r="F424" s="157" t="s">
        <v>444</v>
      </c>
      <c r="G424" s="155"/>
      <c r="H424" s="155"/>
      <c r="I424" s="155"/>
      <c r="J424" s="158">
        <f>BK424</f>
        <v>145000</v>
      </c>
      <c r="K424" s="155"/>
      <c r="L424" s="159"/>
      <c r="M424" s="160"/>
      <c r="N424" s="161"/>
      <c r="O424" s="161"/>
      <c r="P424" s="162">
        <f>P425</f>
        <v>0</v>
      </c>
      <c r="Q424" s="161"/>
      <c r="R424" s="162">
        <f>R425</f>
        <v>0</v>
      </c>
      <c r="S424" s="161"/>
      <c r="T424" s="163">
        <f>T425</f>
        <v>0</v>
      </c>
      <c r="AR424" s="164" t="s">
        <v>154</v>
      </c>
      <c r="AT424" s="165" t="s">
        <v>71</v>
      </c>
      <c r="AU424" s="165" t="s">
        <v>72</v>
      </c>
      <c r="AY424" s="164" t="s">
        <v>133</v>
      </c>
      <c r="BK424" s="166">
        <f>BK425</f>
        <v>145000</v>
      </c>
    </row>
    <row r="425" spans="2:65" s="10" customFormat="1" ht="19.899999999999999" customHeight="1">
      <c r="B425" s="154"/>
      <c r="C425" s="155"/>
      <c r="D425" s="167" t="s">
        <v>71</v>
      </c>
      <c r="E425" s="168" t="s">
        <v>445</v>
      </c>
      <c r="F425" s="168" t="s">
        <v>446</v>
      </c>
      <c r="G425" s="155"/>
      <c r="H425" s="155"/>
      <c r="I425" s="155"/>
      <c r="J425" s="169">
        <f>BK425</f>
        <v>145000</v>
      </c>
      <c r="K425" s="155"/>
      <c r="L425" s="159"/>
      <c r="M425" s="160"/>
      <c r="N425" s="161"/>
      <c r="O425" s="161"/>
      <c r="P425" s="162">
        <f>P426</f>
        <v>0</v>
      </c>
      <c r="Q425" s="161"/>
      <c r="R425" s="162">
        <f>R426</f>
        <v>0</v>
      </c>
      <c r="S425" s="161"/>
      <c r="T425" s="163">
        <f>T426</f>
        <v>0</v>
      </c>
      <c r="AR425" s="164" t="s">
        <v>154</v>
      </c>
      <c r="AT425" s="165" t="s">
        <v>71</v>
      </c>
      <c r="AU425" s="165" t="s">
        <v>22</v>
      </c>
      <c r="AY425" s="164" t="s">
        <v>133</v>
      </c>
      <c r="BK425" s="166">
        <f>BK426</f>
        <v>145000</v>
      </c>
    </row>
    <row r="426" spans="2:65" s="1" customFormat="1" ht="22.5" customHeight="1">
      <c r="B426" s="36"/>
      <c r="C426" s="170" t="s">
        <v>1037</v>
      </c>
      <c r="D426" s="170" t="s">
        <v>135</v>
      </c>
      <c r="E426" s="171" t="s">
        <v>1038</v>
      </c>
      <c r="F426" s="172" t="s">
        <v>1039</v>
      </c>
      <c r="G426" s="173" t="s">
        <v>450</v>
      </c>
      <c r="H426" s="174">
        <v>1</v>
      </c>
      <c r="I426" s="175">
        <v>145000</v>
      </c>
      <c r="J426" s="175">
        <f>ROUND(I426*H426,2)</f>
        <v>145000</v>
      </c>
      <c r="K426" s="172" t="s">
        <v>20</v>
      </c>
      <c r="L426" s="56"/>
      <c r="M426" s="176" t="s">
        <v>20</v>
      </c>
      <c r="N426" s="218" t="s">
        <v>43</v>
      </c>
      <c r="O426" s="219">
        <v>0</v>
      </c>
      <c r="P426" s="219">
        <f>O426*H426</f>
        <v>0</v>
      </c>
      <c r="Q426" s="219">
        <v>0</v>
      </c>
      <c r="R426" s="219">
        <f>Q426*H426</f>
        <v>0</v>
      </c>
      <c r="S426" s="219">
        <v>0</v>
      </c>
      <c r="T426" s="220">
        <f>S426*H426</f>
        <v>0</v>
      </c>
      <c r="AR426" s="22" t="s">
        <v>447</v>
      </c>
      <c r="AT426" s="22" t="s">
        <v>135</v>
      </c>
      <c r="AU426" s="22" t="s">
        <v>81</v>
      </c>
      <c r="AY426" s="22" t="s">
        <v>133</v>
      </c>
      <c r="BE426" s="180">
        <f>IF(N426="základní",J426,0)</f>
        <v>145000</v>
      </c>
      <c r="BF426" s="180">
        <f>IF(N426="snížená",J426,0)</f>
        <v>0</v>
      </c>
      <c r="BG426" s="180">
        <f>IF(N426="zákl. přenesená",J426,0)</f>
        <v>0</v>
      </c>
      <c r="BH426" s="180">
        <f>IF(N426="sníž. přenesená",J426,0)</f>
        <v>0</v>
      </c>
      <c r="BI426" s="180">
        <f>IF(N426="nulová",J426,0)</f>
        <v>0</v>
      </c>
      <c r="BJ426" s="22" t="s">
        <v>22</v>
      </c>
      <c r="BK426" s="180">
        <f>ROUND(I426*H426,2)</f>
        <v>145000</v>
      </c>
      <c r="BL426" s="22" t="s">
        <v>447</v>
      </c>
      <c r="BM426" s="22" t="s">
        <v>1040</v>
      </c>
    </row>
    <row r="427" spans="2:65" s="1" customFormat="1" ht="6.95" customHeight="1">
      <c r="B427" s="51"/>
      <c r="C427" s="52"/>
      <c r="D427" s="52"/>
      <c r="E427" s="52"/>
      <c r="F427" s="52"/>
      <c r="G427" s="52"/>
      <c r="H427" s="52"/>
      <c r="I427" s="52"/>
      <c r="J427" s="52"/>
      <c r="K427" s="52"/>
      <c r="L427" s="56"/>
    </row>
  </sheetData>
  <sheetProtection password="CC35" sheet="1" objects="1" scenarios="1" formatCells="0" formatColumns="0" formatRows="0" sort="0" autoFilter="0"/>
  <autoFilter ref="C93:K426"/>
  <mergeCells count="9">
    <mergeCell ref="E84:H84"/>
    <mergeCell ref="E86:H86"/>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93"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80"/>
  <sheetViews>
    <sheetView showGridLines="0" workbookViewId="0">
      <pane ySplit="1" topLeftCell="A185" activePane="bottomLeft" state="frozen"/>
      <selection pane="bottomLeft" activeCell="J135" sqref="J135"/>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06"/>
      <c r="B1" s="15"/>
      <c r="C1" s="15"/>
      <c r="D1" s="16" t="s">
        <v>1</v>
      </c>
      <c r="E1" s="15"/>
      <c r="F1" s="107" t="s">
        <v>98</v>
      </c>
      <c r="G1" s="344" t="s">
        <v>99</v>
      </c>
      <c r="H1" s="344"/>
      <c r="I1" s="15"/>
      <c r="J1" s="107" t="s">
        <v>100</v>
      </c>
      <c r="K1" s="16" t="s">
        <v>101</v>
      </c>
      <c r="L1" s="107" t="s">
        <v>102</v>
      </c>
      <c r="M1" s="107"/>
      <c r="N1" s="107"/>
      <c r="O1" s="107"/>
      <c r="P1" s="107"/>
      <c r="Q1" s="107"/>
      <c r="R1" s="107"/>
      <c r="S1" s="107"/>
      <c r="T1" s="107"/>
      <c r="U1" s="108"/>
      <c r="V1" s="10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309"/>
      <c r="M2" s="309"/>
      <c r="N2" s="309"/>
      <c r="O2" s="309"/>
      <c r="P2" s="309"/>
      <c r="Q2" s="309"/>
      <c r="R2" s="309"/>
      <c r="S2" s="309"/>
      <c r="T2" s="309"/>
      <c r="U2" s="309"/>
      <c r="V2" s="309"/>
      <c r="AT2" s="22" t="s">
        <v>88</v>
      </c>
    </row>
    <row r="3" spans="1:70" ht="6.95" customHeight="1">
      <c r="B3" s="23"/>
      <c r="C3" s="24"/>
      <c r="D3" s="24"/>
      <c r="E3" s="24"/>
      <c r="F3" s="24"/>
      <c r="G3" s="24"/>
      <c r="H3" s="24"/>
      <c r="I3" s="24"/>
      <c r="J3" s="24"/>
      <c r="K3" s="25"/>
      <c r="AT3" s="22" t="s">
        <v>81</v>
      </c>
    </row>
    <row r="4" spans="1:70" ht="36.950000000000003" customHeight="1">
      <c r="B4" s="26"/>
      <c r="C4" s="27"/>
      <c r="D4" s="28" t="s">
        <v>103</v>
      </c>
      <c r="E4" s="27"/>
      <c r="F4" s="27"/>
      <c r="G4" s="27"/>
      <c r="H4" s="27"/>
      <c r="I4" s="27"/>
      <c r="J4" s="27"/>
      <c r="K4" s="29"/>
      <c r="M4" s="30" t="s">
        <v>12</v>
      </c>
      <c r="AT4" s="22" t="s">
        <v>6</v>
      </c>
    </row>
    <row r="5" spans="1:70" ht="6.95" customHeight="1">
      <c r="B5" s="26"/>
      <c r="C5" s="27"/>
      <c r="D5" s="27"/>
      <c r="E5" s="27"/>
      <c r="F5" s="27"/>
      <c r="G5" s="27"/>
      <c r="H5" s="27"/>
      <c r="I5" s="27"/>
      <c r="J5" s="27"/>
      <c r="K5" s="29"/>
    </row>
    <row r="6" spans="1:70" ht="15">
      <c r="B6" s="26"/>
      <c r="C6" s="27"/>
      <c r="D6" s="34" t="s">
        <v>16</v>
      </c>
      <c r="E6" s="27"/>
      <c r="F6" s="27"/>
      <c r="G6" s="27"/>
      <c r="H6" s="27"/>
      <c r="I6" s="27"/>
      <c r="J6" s="27"/>
      <c r="K6" s="29"/>
    </row>
    <row r="7" spans="1:70" ht="22.5" customHeight="1">
      <c r="B7" s="26"/>
      <c r="C7" s="27"/>
      <c r="D7" s="27"/>
      <c r="E7" s="345" t="str">
        <f>'Rekapitulace stavby'!K6</f>
        <v>Vodovod Levínská Olešnice a Žďár</v>
      </c>
      <c r="F7" s="346"/>
      <c r="G7" s="346"/>
      <c r="H7" s="346"/>
      <c r="I7" s="27"/>
      <c r="J7" s="27"/>
      <c r="K7" s="29"/>
    </row>
    <row r="8" spans="1:70" s="1" customFormat="1" ht="15">
      <c r="B8" s="36"/>
      <c r="C8" s="37"/>
      <c r="D8" s="34" t="s">
        <v>104</v>
      </c>
      <c r="E8" s="37"/>
      <c r="F8" s="37"/>
      <c r="G8" s="37"/>
      <c r="H8" s="37"/>
      <c r="I8" s="37"/>
      <c r="J8" s="37"/>
      <c r="K8" s="40"/>
    </row>
    <row r="9" spans="1:70" s="1" customFormat="1" ht="36.950000000000003" customHeight="1">
      <c r="B9" s="36"/>
      <c r="C9" s="37"/>
      <c r="D9" s="37"/>
      <c r="E9" s="347" t="s">
        <v>1041</v>
      </c>
      <c r="F9" s="348"/>
      <c r="G9" s="348"/>
      <c r="H9" s="348"/>
      <c r="I9" s="37"/>
      <c r="J9" s="37"/>
      <c r="K9" s="40"/>
    </row>
    <row r="10" spans="1:70" s="1" customFormat="1">
      <c r="B10" s="36"/>
      <c r="C10" s="37"/>
      <c r="D10" s="37"/>
      <c r="E10" s="37"/>
      <c r="F10" s="37"/>
      <c r="G10" s="37"/>
      <c r="H10" s="37"/>
      <c r="I10" s="37"/>
      <c r="J10" s="37"/>
      <c r="K10" s="40"/>
    </row>
    <row r="11" spans="1:70" s="1" customFormat="1" ht="14.45" customHeight="1">
      <c r="B11" s="36"/>
      <c r="C11" s="37"/>
      <c r="D11" s="34" t="s">
        <v>19</v>
      </c>
      <c r="E11" s="37"/>
      <c r="F11" s="32" t="s">
        <v>20</v>
      </c>
      <c r="G11" s="37"/>
      <c r="H11" s="37"/>
      <c r="I11" s="34" t="s">
        <v>21</v>
      </c>
      <c r="J11" s="32" t="s">
        <v>20</v>
      </c>
      <c r="K11" s="40"/>
    </row>
    <row r="12" spans="1:70" s="1" customFormat="1" ht="14.45" customHeight="1">
      <c r="B12" s="36"/>
      <c r="C12" s="37"/>
      <c r="D12" s="34" t="s">
        <v>23</v>
      </c>
      <c r="E12" s="37"/>
      <c r="F12" s="32" t="s">
        <v>24</v>
      </c>
      <c r="G12" s="37"/>
      <c r="H12" s="37"/>
      <c r="I12" s="34" t="s">
        <v>25</v>
      </c>
      <c r="J12" s="109" t="str">
        <f>'Rekapitulace stavby'!AN8</f>
        <v>8. 11. 2017</v>
      </c>
      <c r="K12" s="40"/>
    </row>
    <row r="13" spans="1:70" s="1" customFormat="1" ht="10.9" customHeight="1">
      <c r="B13" s="36"/>
      <c r="C13" s="37"/>
      <c r="D13" s="37"/>
      <c r="E13" s="37"/>
      <c r="F13" s="37"/>
      <c r="G13" s="37"/>
      <c r="H13" s="37"/>
      <c r="I13" s="37"/>
      <c r="J13" s="37"/>
      <c r="K13" s="40"/>
    </row>
    <row r="14" spans="1:70" s="1" customFormat="1" ht="14.45" customHeight="1">
      <c r="B14" s="36"/>
      <c r="C14" s="37"/>
      <c r="D14" s="34" t="s">
        <v>29</v>
      </c>
      <c r="E14" s="37"/>
      <c r="F14" s="37"/>
      <c r="G14" s="37"/>
      <c r="H14" s="37"/>
      <c r="I14" s="34" t="s">
        <v>30</v>
      </c>
      <c r="J14" s="32" t="s">
        <v>20</v>
      </c>
      <c r="K14" s="40"/>
    </row>
    <row r="15" spans="1:70" s="1" customFormat="1" ht="18" customHeight="1">
      <c r="B15" s="36"/>
      <c r="C15" s="37"/>
      <c r="D15" s="37"/>
      <c r="E15" s="32" t="s">
        <v>31</v>
      </c>
      <c r="F15" s="37"/>
      <c r="G15" s="37"/>
      <c r="H15" s="37"/>
      <c r="I15" s="34" t="s">
        <v>32</v>
      </c>
      <c r="J15" s="32" t="s">
        <v>20</v>
      </c>
      <c r="K15" s="40"/>
    </row>
    <row r="16" spans="1:70" s="1" customFormat="1" ht="6.95" customHeight="1">
      <c r="B16" s="36"/>
      <c r="C16" s="37"/>
      <c r="D16" s="37"/>
      <c r="E16" s="37"/>
      <c r="F16" s="37"/>
      <c r="G16" s="37"/>
      <c r="H16" s="37"/>
      <c r="I16" s="37"/>
      <c r="J16" s="37"/>
      <c r="K16" s="40"/>
    </row>
    <row r="17" spans="2:11" s="1" customFormat="1" ht="14.45" customHeight="1">
      <c r="B17" s="36"/>
      <c r="C17" s="37"/>
      <c r="D17" s="34" t="s">
        <v>33</v>
      </c>
      <c r="E17" s="37"/>
      <c r="F17" s="37"/>
      <c r="G17" s="37"/>
      <c r="H17" s="37"/>
      <c r="I17" s="34" t="s">
        <v>30</v>
      </c>
      <c r="J17" s="32" t="str">
        <f>IF('Rekapitulace stavby'!AN13="Vyplň údaj","",IF('Rekapitulace stavby'!AN13="","",'Rekapitulace stavby'!AN13))</f>
        <v/>
      </c>
      <c r="K17" s="40"/>
    </row>
    <row r="18" spans="2:11" s="1" customFormat="1" ht="18" customHeight="1">
      <c r="B18" s="36"/>
      <c r="C18" s="37"/>
      <c r="D18" s="37"/>
      <c r="E18" s="32" t="str">
        <f>IF('Rekapitulace stavby'!E14="Vyplň údaj","",IF('Rekapitulace stavby'!E14="","",'Rekapitulace stavby'!E14))</f>
        <v xml:space="preserve"> </v>
      </c>
      <c r="F18" s="37"/>
      <c r="G18" s="37"/>
      <c r="H18" s="37"/>
      <c r="I18" s="34" t="s">
        <v>32</v>
      </c>
      <c r="J18" s="32" t="str">
        <f>IF('Rekapitulace stavby'!AN14="Vyplň údaj","",IF('Rekapitulace stavby'!AN14="","",'Rekapitulace stavby'!AN14))</f>
        <v/>
      </c>
      <c r="K18" s="40"/>
    </row>
    <row r="19" spans="2:11" s="1" customFormat="1" ht="6.95" customHeight="1">
      <c r="B19" s="36"/>
      <c r="C19" s="37"/>
      <c r="D19" s="37"/>
      <c r="E19" s="37"/>
      <c r="F19" s="37"/>
      <c r="G19" s="37"/>
      <c r="H19" s="37"/>
      <c r="I19" s="37"/>
      <c r="J19" s="37"/>
      <c r="K19" s="40"/>
    </row>
    <row r="20" spans="2:11" s="1" customFormat="1" ht="14.45" customHeight="1">
      <c r="B20" s="36"/>
      <c r="C20" s="37"/>
      <c r="D20" s="34" t="s">
        <v>35</v>
      </c>
      <c r="E20" s="37"/>
      <c r="F20" s="37"/>
      <c r="G20" s="37"/>
      <c r="H20" s="37"/>
      <c r="I20" s="34" t="s">
        <v>30</v>
      </c>
      <c r="J20" s="32" t="s">
        <v>20</v>
      </c>
      <c r="K20" s="40"/>
    </row>
    <row r="21" spans="2:11" s="1" customFormat="1" ht="18" customHeight="1">
      <c r="B21" s="36"/>
      <c r="C21" s="37"/>
      <c r="D21" s="37"/>
      <c r="E21" s="32" t="s">
        <v>36</v>
      </c>
      <c r="F21" s="37"/>
      <c r="G21" s="37"/>
      <c r="H21" s="37"/>
      <c r="I21" s="34" t="s">
        <v>32</v>
      </c>
      <c r="J21" s="32" t="s">
        <v>20</v>
      </c>
      <c r="K21" s="40"/>
    </row>
    <row r="22" spans="2:11" s="1" customFormat="1" ht="6.95" customHeight="1">
      <c r="B22" s="36"/>
      <c r="C22" s="37"/>
      <c r="D22" s="37"/>
      <c r="E22" s="37"/>
      <c r="F22" s="37"/>
      <c r="G22" s="37"/>
      <c r="H22" s="37"/>
      <c r="I22" s="37"/>
      <c r="J22" s="37"/>
      <c r="K22" s="40"/>
    </row>
    <row r="23" spans="2:11" s="1" customFormat="1" ht="14.45" customHeight="1">
      <c r="B23" s="36"/>
      <c r="C23" s="37"/>
      <c r="D23" s="34" t="s">
        <v>37</v>
      </c>
      <c r="E23" s="37"/>
      <c r="F23" s="37"/>
      <c r="G23" s="37"/>
      <c r="H23" s="37"/>
      <c r="I23" s="37"/>
      <c r="J23" s="37"/>
      <c r="K23" s="40"/>
    </row>
    <row r="24" spans="2:11" s="6" customFormat="1" ht="22.5" customHeight="1">
      <c r="B24" s="110"/>
      <c r="C24" s="111"/>
      <c r="D24" s="111"/>
      <c r="E24" s="337" t="s">
        <v>20</v>
      </c>
      <c r="F24" s="337"/>
      <c r="G24" s="337"/>
      <c r="H24" s="337"/>
      <c r="I24" s="111"/>
      <c r="J24" s="111"/>
      <c r="K24" s="112"/>
    </row>
    <row r="25" spans="2:11" s="1" customFormat="1" ht="6.95" customHeight="1">
      <c r="B25" s="36"/>
      <c r="C25" s="37"/>
      <c r="D25" s="37"/>
      <c r="E25" s="37"/>
      <c r="F25" s="37"/>
      <c r="G25" s="37"/>
      <c r="H25" s="37"/>
      <c r="I25" s="37"/>
      <c r="J25" s="37"/>
      <c r="K25" s="40"/>
    </row>
    <row r="26" spans="2:11" s="1" customFormat="1" ht="6.95" customHeight="1">
      <c r="B26" s="36"/>
      <c r="C26" s="37"/>
      <c r="D26" s="80"/>
      <c r="E26" s="80"/>
      <c r="F26" s="80"/>
      <c r="G26" s="80"/>
      <c r="H26" s="80"/>
      <c r="I26" s="80"/>
      <c r="J26" s="80"/>
      <c r="K26" s="113"/>
    </row>
    <row r="27" spans="2:11" s="1" customFormat="1" ht="25.35" customHeight="1">
      <c r="B27" s="36"/>
      <c r="C27" s="37"/>
      <c r="D27" s="114" t="s">
        <v>38</v>
      </c>
      <c r="E27" s="37"/>
      <c r="F27" s="37"/>
      <c r="G27" s="37"/>
      <c r="H27" s="37"/>
      <c r="I27" s="37"/>
      <c r="J27" s="115">
        <f>ROUND(J86,2)</f>
        <v>677547.89</v>
      </c>
      <c r="K27" s="40"/>
    </row>
    <row r="28" spans="2:11" s="1" customFormat="1" ht="6.95" customHeight="1">
      <c r="B28" s="36"/>
      <c r="C28" s="37"/>
      <c r="D28" s="80"/>
      <c r="E28" s="80"/>
      <c r="F28" s="80"/>
      <c r="G28" s="80"/>
      <c r="H28" s="80"/>
      <c r="I28" s="80"/>
      <c r="J28" s="80"/>
      <c r="K28" s="113"/>
    </row>
    <row r="29" spans="2:11" s="1" customFormat="1" ht="14.45" customHeight="1">
      <c r="B29" s="36"/>
      <c r="C29" s="37"/>
      <c r="D29" s="37"/>
      <c r="E29" s="37"/>
      <c r="F29" s="41" t="s">
        <v>40</v>
      </c>
      <c r="G29" s="37"/>
      <c r="H29" s="37"/>
      <c r="I29" s="41" t="s">
        <v>39</v>
      </c>
      <c r="J29" s="41" t="s">
        <v>41</v>
      </c>
      <c r="K29" s="40"/>
    </row>
    <row r="30" spans="2:11" s="1" customFormat="1" ht="14.45" customHeight="1">
      <c r="B30" s="36"/>
      <c r="C30" s="37"/>
      <c r="D30" s="44" t="s">
        <v>42</v>
      </c>
      <c r="E30" s="44" t="s">
        <v>43</v>
      </c>
      <c r="F30" s="116">
        <f>ROUND(SUM(BE86:BE179), 2)</f>
        <v>677547.89</v>
      </c>
      <c r="G30" s="37"/>
      <c r="H30" s="37"/>
      <c r="I30" s="117">
        <v>0.21</v>
      </c>
      <c r="J30" s="116">
        <f>ROUND(ROUND((SUM(BE86:BE179)), 2)*I30, 2)</f>
        <v>142285.06</v>
      </c>
      <c r="K30" s="40"/>
    </row>
    <row r="31" spans="2:11" s="1" customFormat="1" ht="14.45" customHeight="1">
      <c r="B31" s="36"/>
      <c r="C31" s="37"/>
      <c r="D31" s="37"/>
      <c r="E31" s="44" t="s">
        <v>44</v>
      </c>
      <c r="F31" s="116">
        <f>ROUND(SUM(BF86:BF179), 2)</f>
        <v>0</v>
      </c>
      <c r="G31" s="37"/>
      <c r="H31" s="37"/>
      <c r="I31" s="117">
        <v>0.15</v>
      </c>
      <c r="J31" s="116">
        <f>ROUND(ROUND((SUM(BF86:BF179)), 2)*I31, 2)</f>
        <v>0</v>
      </c>
      <c r="K31" s="40"/>
    </row>
    <row r="32" spans="2:11" s="1" customFormat="1" ht="14.45" hidden="1" customHeight="1">
      <c r="B32" s="36"/>
      <c r="C32" s="37"/>
      <c r="D32" s="37"/>
      <c r="E32" s="44" t="s">
        <v>45</v>
      </c>
      <c r="F32" s="116">
        <f>ROUND(SUM(BG86:BG179), 2)</f>
        <v>0</v>
      </c>
      <c r="G32" s="37"/>
      <c r="H32" s="37"/>
      <c r="I32" s="117">
        <v>0.21</v>
      </c>
      <c r="J32" s="116">
        <v>0</v>
      </c>
      <c r="K32" s="40"/>
    </row>
    <row r="33" spans="2:11" s="1" customFormat="1" ht="14.45" hidden="1" customHeight="1">
      <c r="B33" s="36"/>
      <c r="C33" s="37"/>
      <c r="D33" s="37"/>
      <c r="E33" s="44" t="s">
        <v>46</v>
      </c>
      <c r="F33" s="116">
        <f>ROUND(SUM(BH86:BH179), 2)</f>
        <v>0</v>
      </c>
      <c r="G33" s="37"/>
      <c r="H33" s="37"/>
      <c r="I33" s="117">
        <v>0.15</v>
      </c>
      <c r="J33" s="116">
        <v>0</v>
      </c>
      <c r="K33" s="40"/>
    </row>
    <row r="34" spans="2:11" s="1" customFormat="1" ht="14.45" hidden="1" customHeight="1">
      <c r="B34" s="36"/>
      <c r="C34" s="37"/>
      <c r="D34" s="37"/>
      <c r="E34" s="44" t="s">
        <v>47</v>
      </c>
      <c r="F34" s="116">
        <f>ROUND(SUM(BI86:BI179), 2)</f>
        <v>0</v>
      </c>
      <c r="G34" s="37"/>
      <c r="H34" s="37"/>
      <c r="I34" s="117">
        <v>0</v>
      </c>
      <c r="J34" s="116">
        <v>0</v>
      </c>
      <c r="K34" s="40"/>
    </row>
    <row r="35" spans="2:11" s="1" customFormat="1" ht="6.95" customHeight="1">
      <c r="B35" s="36"/>
      <c r="C35" s="37"/>
      <c r="D35" s="37"/>
      <c r="E35" s="37"/>
      <c r="F35" s="37"/>
      <c r="G35" s="37"/>
      <c r="H35" s="37"/>
      <c r="I35" s="37"/>
      <c r="J35" s="37"/>
      <c r="K35" s="40"/>
    </row>
    <row r="36" spans="2:11" s="1" customFormat="1" ht="25.35" customHeight="1">
      <c r="B36" s="36"/>
      <c r="C36" s="118"/>
      <c r="D36" s="119" t="s">
        <v>48</v>
      </c>
      <c r="E36" s="74"/>
      <c r="F36" s="74"/>
      <c r="G36" s="120" t="s">
        <v>49</v>
      </c>
      <c r="H36" s="121" t="s">
        <v>50</v>
      </c>
      <c r="I36" s="74"/>
      <c r="J36" s="122">
        <f>SUM(J27:J34)</f>
        <v>819832.95</v>
      </c>
      <c r="K36" s="123"/>
    </row>
    <row r="37" spans="2:11" s="1" customFormat="1" ht="14.45" customHeight="1">
      <c r="B37" s="51"/>
      <c r="C37" s="52"/>
      <c r="D37" s="52"/>
      <c r="E37" s="52"/>
      <c r="F37" s="52"/>
      <c r="G37" s="52"/>
      <c r="H37" s="52"/>
      <c r="I37" s="52"/>
      <c r="J37" s="52"/>
      <c r="K37" s="53"/>
    </row>
    <row r="41" spans="2:11" s="1" customFormat="1" ht="6.95" customHeight="1">
      <c r="B41" s="124"/>
      <c r="C41" s="125"/>
      <c r="D41" s="125"/>
      <c r="E41" s="125"/>
      <c r="F41" s="125"/>
      <c r="G41" s="125"/>
      <c r="H41" s="125"/>
      <c r="I41" s="125"/>
      <c r="J41" s="125"/>
      <c r="K41" s="126"/>
    </row>
    <row r="42" spans="2:11" s="1" customFormat="1" ht="36.950000000000003" customHeight="1">
      <c r="B42" s="36"/>
      <c r="C42" s="28" t="s">
        <v>106</v>
      </c>
      <c r="D42" s="37"/>
      <c r="E42" s="37"/>
      <c r="F42" s="37"/>
      <c r="G42" s="37"/>
      <c r="H42" s="37"/>
      <c r="I42" s="37"/>
      <c r="J42" s="37"/>
      <c r="K42" s="40"/>
    </row>
    <row r="43" spans="2:11" s="1" customFormat="1" ht="6.95" customHeight="1">
      <c r="B43" s="36"/>
      <c r="C43" s="37"/>
      <c r="D43" s="37"/>
      <c r="E43" s="37"/>
      <c r="F43" s="37"/>
      <c r="G43" s="37"/>
      <c r="H43" s="37"/>
      <c r="I43" s="37"/>
      <c r="J43" s="37"/>
      <c r="K43" s="40"/>
    </row>
    <row r="44" spans="2:11" s="1" customFormat="1" ht="14.45" customHeight="1">
      <c r="B44" s="36"/>
      <c r="C44" s="34" t="s">
        <v>16</v>
      </c>
      <c r="D44" s="37"/>
      <c r="E44" s="37"/>
      <c r="F44" s="37"/>
      <c r="G44" s="37"/>
      <c r="H44" s="37"/>
      <c r="I44" s="37"/>
      <c r="J44" s="37"/>
      <c r="K44" s="40"/>
    </row>
    <row r="45" spans="2:11" s="1" customFormat="1" ht="22.5" customHeight="1">
      <c r="B45" s="36"/>
      <c r="C45" s="37"/>
      <c r="D45" s="37"/>
      <c r="E45" s="345" t="str">
        <f>E7</f>
        <v>Vodovod Levínská Olešnice a Žďár</v>
      </c>
      <c r="F45" s="346"/>
      <c r="G45" s="346"/>
      <c r="H45" s="346"/>
      <c r="I45" s="37"/>
      <c r="J45" s="37"/>
      <c r="K45" s="40"/>
    </row>
    <row r="46" spans="2:11" s="1" customFormat="1" ht="14.45" customHeight="1">
      <c r="B46" s="36"/>
      <c r="C46" s="34" t="s">
        <v>104</v>
      </c>
      <c r="D46" s="37"/>
      <c r="E46" s="37"/>
      <c r="F46" s="37"/>
      <c r="G46" s="37"/>
      <c r="H46" s="37"/>
      <c r="I46" s="37"/>
      <c r="J46" s="37"/>
      <c r="K46" s="40"/>
    </row>
    <row r="47" spans="2:11" s="1" customFormat="1" ht="23.25" customHeight="1">
      <c r="B47" s="36"/>
      <c r="C47" s="37"/>
      <c r="D47" s="37"/>
      <c r="E47" s="347" t="str">
        <f>E9</f>
        <v>IO03 - IO 03 - ATS</v>
      </c>
      <c r="F47" s="348"/>
      <c r="G47" s="348"/>
      <c r="H47" s="348"/>
      <c r="I47" s="37"/>
      <c r="J47" s="37"/>
      <c r="K47" s="40"/>
    </row>
    <row r="48" spans="2:11" s="1" customFormat="1" ht="6.95" customHeight="1">
      <c r="B48" s="36"/>
      <c r="C48" s="37"/>
      <c r="D48" s="37"/>
      <c r="E48" s="37"/>
      <c r="F48" s="37"/>
      <c r="G48" s="37"/>
      <c r="H48" s="37"/>
      <c r="I48" s="37"/>
      <c r="J48" s="37"/>
      <c r="K48" s="40"/>
    </row>
    <row r="49" spans="2:47" s="1" customFormat="1" ht="18" customHeight="1">
      <c r="B49" s="36"/>
      <c r="C49" s="34" t="s">
        <v>23</v>
      </c>
      <c r="D49" s="37"/>
      <c r="E49" s="37"/>
      <c r="F49" s="32" t="str">
        <f>F12</f>
        <v>k.ú. Levínská Olešnice a Žďár u St. Paky</v>
      </c>
      <c r="G49" s="37"/>
      <c r="H49" s="37"/>
      <c r="I49" s="34" t="s">
        <v>25</v>
      </c>
      <c r="J49" s="109" t="str">
        <f>IF(J12="","",J12)</f>
        <v>8. 11. 2017</v>
      </c>
      <c r="K49" s="40"/>
    </row>
    <row r="50" spans="2:47" s="1" customFormat="1" ht="6.95" customHeight="1">
      <c r="B50" s="36"/>
      <c r="C50" s="37"/>
      <c r="D50" s="37"/>
      <c r="E50" s="37"/>
      <c r="F50" s="37"/>
      <c r="G50" s="37"/>
      <c r="H50" s="37"/>
      <c r="I50" s="37"/>
      <c r="J50" s="37"/>
      <c r="K50" s="40"/>
    </row>
    <row r="51" spans="2:47" s="1" customFormat="1" ht="15">
      <c r="B51" s="36"/>
      <c r="C51" s="34" t="s">
        <v>29</v>
      </c>
      <c r="D51" s="37"/>
      <c r="E51" s="37"/>
      <c r="F51" s="32" t="str">
        <f>E15</f>
        <v>Obec Levínská Olešnice</v>
      </c>
      <c r="G51" s="37"/>
      <c r="H51" s="37"/>
      <c r="I51" s="34" t="s">
        <v>35</v>
      </c>
      <c r="J51" s="32" t="str">
        <f>E21</f>
        <v>IKKO Hradec Králové, s.r.o. Pražská 850, HK</v>
      </c>
      <c r="K51" s="40"/>
    </row>
    <row r="52" spans="2:47" s="1" customFormat="1" ht="14.45" customHeight="1">
      <c r="B52" s="36"/>
      <c r="C52" s="34" t="s">
        <v>33</v>
      </c>
      <c r="D52" s="37"/>
      <c r="E52" s="37"/>
      <c r="F52" s="32" t="str">
        <f>IF(E18="","",E18)</f>
        <v xml:space="preserve"> </v>
      </c>
      <c r="G52" s="37"/>
      <c r="H52" s="37"/>
      <c r="I52" s="37"/>
      <c r="J52" s="37"/>
      <c r="K52" s="40"/>
    </row>
    <row r="53" spans="2:47" s="1" customFormat="1" ht="10.35" customHeight="1">
      <c r="B53" s="36"/>
      <c r="C53" s="37"/>
      <c r="D53" s="37"/>
      <c r="E53" s="37"/>
      <c r="F53" s="37"/>
      <c r="G53" s="37"/>
      <c r="H53" s="37"/>
      <c r="I53" s="37"/>
      <c r="J53" s="37"/>
      <c r="K53" s="40"/>
    </row>
    <row r="54" spans="2:47" s="1" customFormat="1" ht="29.25" customHeight="1">
      <c r="B54" s="36"/>
      <c r="C54" s="127" t="s">
        <v>107</v>
      </c>
      <c r="D54" s="118"/>
      <c r="E54" s="118"/>
      <c r="F54" s="118"/>
      <c r="G54" s="118"/>
      <c r="H54" s="118"/>
      <c r="I54" s="118"/>
      <c r="J54" s="128" t="s">
        <v>108</v>
      </c>
      <c r="K54" s="129"/>
    </row>
    <row r="55" spans="2:47" s="1" customFormat="1" ht="10.35" customHeight="1">
      <c r="B55" s="36"/>
      <c r="C55" s="37"/>
      <c r="D55" s="37"/>
      <c r="E55" s="37"/>
      <c r="F55" s="37"/>
      <c r="G55" s="37"/>
      <c r="H55" s="37"/>
      <c r="I55" s="37"/>
      <c r="J55" s="37"/>
      <c r="K55" s="40"/>
    </row>
    <row r="56" spans="2:47" s="1" customFormat="1" ht="29.25" customHeight="1">
      <c r="B56" s="36"/>
      <c r="C56" s="130" t="s">
        <v>109</v>
      </c>
      <c r="D56" s="37"/>
      <c r="E56" s="37"/>
      <c r="F56" s="37"/>
      <c r="G56" s="37"/>
      <c r="H56" s="37"/>
      <c r="I56" s="37"/>
      <c r="J56" s="115">
        <f>J86</f>
        <v>677547.89</v>
      </c>
      <c r="K56" s="40"/>
      <c r="AU56" s="22" t="s">
        <v>110</v>
      </c>
    </row>
    <row r="57" spans="2:47" s="7" customFormat="1" ht="24.95" customHeight="1">
      <c r="B57" s="131"/>
      <c r="C57" s="132"/>
      <c r="D57" s="133" t="s">
        <v>1042</v>
      </c>
      <c r="E57" s="134"/>
      <c r="F57" s="134"/>
      <c r="G57" s="134"/>
      <c r="H57" s="134"/>
      <c r="I57" s="134"/>
      <c r="J57" s="135">
        <f>J87</f>
        <v>76487.889999999985</v>
      </c>
      <c r="K57" s="136"/>
    </row>
    <row r="58" spans="2:47" s="8" customFormat="1" ht="19.899999999999999" customHeight="1">
      <c r="B58" s="137"/>
      <c r="C58" s="138"/>
      <c r="D58" s="139" t="s">
        <v>112</v>
      </c>
      <c r="E58" s="140"/>
      <c r="F58" s="140"/>
      <c r="G58" s="140"/>
      <c r="H58" s="140"/>
      <c r="I58" s="140"/>
      <c r="J58" s="141">
        <f>J88</f>
        <v>3992.1099999999992</v>
      </c>
      <c r="K58" s="142"/>
    </row>
    <row r="59" spans="2:47" s="8" customFormat="1" ht="19.899999999999999" customHeight="1">
      <c r="B59" s="137"/>
      <c r="C59" s="138"/>
      <c r="D59" s="139" t="s">
        <v>113</v>
      </c>
      <c r="E59" s="140"/>
      <c r="F59" s="140"/>
      <c r="G59" s="140"/>
      <c r="H59" s="140"/>
      <c r="I59" s="140"/>
      <c r="J59" s="141">
        <f>J113</f>
        <v>210.72</v>
      </c>
      <c r="K59" s="142"/>
    </row>
    <row r="60" spans="2:47" s="8" customFormat="1" ht="19.899999999999999" customHeight="1">
      <c r="B60" s="137"/>
      <c r="C60" s="138"/>
      <c r="D60" s="139" t="s">
        <v>1043</v>
      </c>
      <c r="E60" s="140"/>
      <c r="F60" s="140"/>
      <c r="G60" s="140"/>
      <c r="H60" s="140"/>
      <c r="I60" s="140"/>
      <c r="J60" s="141">
        <f>J117</f>
        <v>17000</v>
      </c>
      <c r="K60" s="142"/>
    </row>
    <row r="61" spans="2:47" s="8" customFormat="1" ht="19.899999999999999" customHeight="1">
      <c r="B61" s="137"/>
      <c r="C61" s="138"/>
      <c r="D61" s="139" t="s">
        <v>114</v>
      </c>
      <c r="E61" s="140"/>
      <c r="F61" s="140"/>
      <c r="G61" s="140"/>
      <c r="H61" s="140"/>
      <c r="I61" s="140"/>
      <c r="J61" s="141">
        <f>J119</f>
        <v>47980.02</v>
      </c>
      <c r="K61" s="142"/>
    </row>
    <row r="62" spans="2:47" s="8" customFormat="1" ht="19.899999999999999" customHeight="1">
      <c r="B62" s="137"/>
      <c r="C62" s="138"/>
      <c r="D62" s="139" t="s">
        <v>1044</v>
      </c>
      <c r="E62" s="140"/>
      <c r="F62" s="140"/>
      <c r="G62" s="140"/>
      <c r="H62" s="140"/>
      <c r="I62" s="140"/>
      <c r="J62" s="141">
        <f>J155</f>
        <v>6775.03</v>
      </c>
      <c r="K62" s="142"/>
    </row>
    <row r="63" spans="2:47" s="8" customFormat="1" ht="19.899999999999999" customHeight="1">
      <c r="B63" s="137"/>
      <c r="C63" s="138"/>
      <c r="D63" s="139" t="s">
        <v>115</v>
      </c>
      <c r="E63" s="140"/>
      <c r="F63" s="140"/>
      <c r="G63" s="140"/>
      <c r="H63" s="140"/>
      <c r="I63" s="140"/>
      <c r="J63" s="141">
        <f>J160</f>
        <v>530.01</v>
      </c>
      <c r="K63" s="142"/>
    </row>
    <row r="64" spans="2:47" s="7" customFormat="1" ht="24.95" customHeight="1">
      <c r="B64" s="131"/>
      <c r="C64" s="132"/>
      <c r="D64" s="133" t="s">
        <v>116</v>
      </c>
      <c r="E64" s="134"/>
      <c r="F64" s="134"/>
      <c r="G64" s="134"/>
      <c r="H64" s="134"/>
      <c r="I64" s="134"/>
      <c r="J64" s="135">
        <f>J163</f>
        <v>601060</v>
      </c>
      <c r="K64" s="136"/>
    </row>
    <row r="65" spans="2:12" s="8" customFormat="1" ht="19.899999999999999" customHeight="1">
      <c r="B65" s="137"/>
      <c r="C65" s="138"/>
      <c r="D65" s="139" t="s">
        <v>117</v>
      </c>
      <c r="E65" s="140"/>
      <c r="F65" s="140"/>
      <c r="G65" s="140"/>
      <c r="H65" s="140"/>
      <c r="I65" s="140"/>
      <c r="J65" s="141">
        <f>J164</f>
        <v>55000</v>
      </c>
      <c r="K65" s="142"/>
    </row>
    <row r="66" spans="2:12" s="8" customFormat="1" ht="19.899999999999999" customHeight="1">
      <c r="B66" s="137"/>
      <c r="C66" s="138"/>
      <c r="D66" s="139" t="s">
        <v>1045</v>
      </c>
      <c r="E66" s="140"/>
      <c r="F66" s="140"/>
      <c r="G66" s="140"/>
      <c r="H66" s="140"/>
      <c r="I66" s="140"/>
      <c r="J66" s="141">
        <f>J166</f>
        <v>546060</v>
      </c>
      <c r="K66" s="142"/>
    </row>
    <row r="67" spans="2:12" s="1" customFormat="1" ht="21.75" customHeight="1">
      <c r="B67" s="36"/>
      <c r="C67" s="37"/>
      <c r="D67" s="37"/>
      <c r="E67" s="37"/>
      <c r="F67" s="37"/>
      <c r="G67" s="37"/>
      <c r="H67" s="37"/>
      <c r="I67" s="37"/>
      <c r="J67" s="37"/>
      <c r="K67" s="40"/>
    </row>
    <row r="68" spans="2:12" s="1" customFormat="1" ht="6.95" customHeight="1">
      <c r="B68" s="51"/>
      <c r="C68" s="52"/>
      <c r="D68" s="52"/>
      <c r="E68" s="52"/>
      <c r="F68" s="52"/>
      <c r="G68" s="52"/>
      <c r="H68" s="52"/>
      <c r="I68" s="52"/>
      <c r="J68" s="52"/>
      <c r="K68" s="53"/>
    </row>
    <row r="72" spans="2:12" s="1" customFormat="1" ht="6.95" customHeight="1">
      <c r="B72" s="54"/>
      <c r="C72" s="55"/>
      <c r="D72" s="55"/>
      <c r="E72" s="55"/>
      <c r="F72" s="55"/>
      <c r="G72" s="55"/>
      <c r="H72" s="55"/>
      <c r="I72" s="55"/>
      <c r="J72" s="55"/>
      <c r="K72" s="55"/>
      <c r="L72" s="56"/>
    </row>
    <row r="73" spans="2:12" s="1" customFormat="1" ht="36.950000000000003" customHeight="1">
      <c r="B73" s="36"/>
      <c r="C73" s="57" t="s">
        <v>118</v>
      </c>
      <c r="D73" s="58"/>
      <c r="E73" s="58"/>
      <c r="F73" s="58"/>
      <c r="G73" s="58"/>
      <c r="H73" s="58"/>
      <c r="I73" s="58"/>
      <c r="J73" s="58"/>
      <c r="K73" s="58"/>
      <c r="L73" s="56"/>
    </row>
    <row r="74" spans="2:12" s="1" customFormat="1" ht="6.95" customHeight="1">
      <c r="B74" s="36"/>
      <c r="C74" s="58"/>
      <c r="D74" s="58"/>
      <c r="E74" s="58"/>
      <c r="F74" s="58"/>
      <c r="G74" s="58"/>
      <c r="H74" s="58"/>
      <c r="I74" s="58"/>
      <c r="J74" s="58"/>
      <c r="K74" s="58"/>
      <c r="L74" s="56"/>
    </row>
    <row r="75" spans="2:12" s="1" customFormat="1" ht="14.45" customHeight="1">
      <c r="B75" s="36"/>
      <c r="C75" s="60" t="s">
        <v>16</v>
      </c>
      <c r="D75" s="58"/>
      <c r="E75" s="58"/>
      <c r="F75" s="58"/>
      <c r="G75" s="58"/>
      <c r="H75" s="58"/>
      <c r="I75" s="58"/>
      <c r="J75" s="58"/>
      <c r="K75" s="58"/>
      <c r="L75" s="56"/>
    </row>
    <row r="76" spans="2:12" s="1" customFormat="1" ht="22.5" customHeight="1">
      <c r="B76" s="36"/>
      <c r="C76" s="58"/>
      <c r="D76" s="58"/>
      <c r="E76" s="341" t="str">
        <f>E7</f>
        <v>Vodovod Levínská Olešnice a Žďár</v>
      </c>
      <c r="F76" s="342"/>
      <c r="G76" s="342"/>
      <c r="H76" s="342"/>
      <c r="I76" s="58"/>
      <c r="J76" s="58"/>
      <c r="K76" s="58"/>
      <c r="L76" s="56"/>
    </row>
    <row r="77" spans="2:12" s="1" customFormat="1" ht="14.45" customHeight="1">
      <c r="B77" s="36"/>
      <c r="C77" s="60" t="s">
        <v>104</v>
      </c>
      <c r="D77" s="58"/>
      <c r="E77" s="58"/>
      <c r="F77" s="58"/>
      <c r="G77" s="58"/>
      <c r="H77" s="58"/>
      <c r="I77" s="58"/>
      <c r="J77" s="58"/>
      <c r="K77" s="58"/>
      <c r="L77" s="56"/>
    </row>
    <row r="78" spans="2:12" s="1" customFormat="1" ht="23.25" customHeight="1">
      <c r="B78" s="36"/>
      <c r="C78" s="58"/>
      <c r="D78" s="58"/>
      <c r="E78" s="313" t="str">
        <f>E9</f>
        <v>IO03 - IO 03 - ATS</v>
      </c>
      <c r="F78" s="343"/>
      <c r="G78" s="343"/>
      <c r="H78" s="343"/>
      <c r="I78" s="58"/>
      <c r="J78" s="58"/>
      <c r="K78" s="58"/>
      <c r="L78" s="56"/>
    </row>
    <row r="79" spans="2:12" s="1" customFormat="1" ht="6.95" customHeight="1">
      <c r="B79" s="36"/>
      <c r="C79" s="58"/>
      <c r="D79" s="58"/>
      <c r="E79" s="58"/>
      <c r="F79" s="58"/>
      <c r="G79" s="58"/>
      <c r="H79" s="58"/>
      <c r="I79" s="58"/>
      <c r="J79" s="58"/>
      <c r="K79" s="58"/>
      <c r="L79" s="56"/>
    </row>
    <row r="80" spans="2:12" s="1" customFormat="1" ht="18" customHeight="1">
      <c r="B80" s="36"/>
      <c r="C80" s="60" t="s">
        <v>23</v>
      </c>
      <c r="D80" s="58"/>
      <c r="E80" s="58"/>
      <c r="F80" s="143" t="str">
        <f>F12</f>
        <v>k.ú. Levínská Olešnice a Žďár u St. Paky</v>
      </c>
      <c r="G80" s="58"/>
      <c r="H80" s="58"/>
      <c r="I80" s="60" t="s">
        <v>25</v>
      </c>
      <c r="J80" s="68" t="str">
        <f>IF(J12="","",J12)</f>
        <v>8. 11. 2017</v>
      </c>
      <c r="K80" s="58"/>
      <c r="L80" s="56"/>
    </row>
    <row r="81" spans="2:65" s="1" customFormat="1" ht="6.95" customHeight="1">
      <c r="B81" s="36"/>
      <c r="C81" s="58"/>
      <c r="D81" s="58"/>
      <c r="E81" s="58"/>
      <c r="F81" s="58"/>
      <c r="G81" s="58"/>
      <c r="H81" s="58"/>
      <c r="I81" s="58"/>
      <c r="J81" s="58"/>
      <c r="K81" s="58"/>
      <c r="L81" s="56"/>
    </row>
    <row r="82" spans="2:65" s="1" customFormat="1" ht="15">
      <c r="B82" s="36"/>
      <c r="C82" s="60" t="s">
        <v>29</v>
      </c>
      <c r="D82" s="58"/>
      <c r="E82" s="58"/>
      <c r="F82" s="143" t="str">
        <f>E15</f>
        <v>Obec Levínská Olešnice</v>
      </c>
      <c r="G82" s="58"/>
      <c r="H82" s="58"/>
      <c r="I82" s="60" t="s">
        <v>35</v>
      </c>
      <c r="J82" s="143" t="str">
        <f>E21</f>
        <v>IKKO Hradec Králové, s.r.o. Pražská 850, HK</v>
      </c>
      <c r="K82" s="58"/>
      <c r="L82" s="56"/>
    </row>
    <row r="83" spans="2:65" s="1" customFormat="1" ht="14.45" customHeight="1">
      <c r="B83" s="36"/>
      <c r="C83" s="60" t="s">
        <v>33</v>
      </c>
      <c r="D83" s="58"/>
      <c r="E83" s="58"/>
      <c r="F83" s="143" t="str">
        <f>IF(E18="","",E18)</f>
        <v xml:space="preserve"> </v>
      </c>
      <c r="G83" s="58"/>
      <c r="H83" s="58"/>
      <c r="I83" s="58"/>
      <c r="J83" s="58"/>
      <c r="K83" s="58"/>
      <c r="L83" s="56"/>
    </row>
    <row r="84" spans="2:65" s="1" customFormat="1" ht="10.35" customHeight="1">
      <c r="B84" s="36"/>
      <c r="C84" s="58"/>
      <c r="D84" s="58"/>
      <c r="E84" s="58"/>
      <c r="F84" s="58"/>
      <c r="G84" s="58"/>
      <c r="H84" s="58"/>
      <c r="I84" s="58"/>
      <c r="J84" s="58"/>
      <c r="K84" s="58"/>
      <c r="L84" s="56"/>
    </row>
    <row r="85" spans="2:65" s="9" customFormat="1" ht="29.25" customHeight="1">
      <c r="B85" s="144"/>
      <c r="C85" s="145" t="s">
        <v>119</v>
      </c>
      <c r="D85" s="146" t="s">
        <v>57</v>
      </c>
      <c r="E85" s="146" t="s">
        <v>53</v>
      </c>
      <c r="F85" s="146" t="s">
        <v>120</v>
      </c>
      <c r="G85" s="146" t="s">
        <v>121</v>
      </c>
      <c r="H85" s="146" t="s">
        <v>122</v>
      </c>
      <c r="I85" s="147" t="s">
        <v>123</v>
      </c>
      <c r="J85" s="146" t="s">
        <v>108</v>
      </c>
      <c r="K85" s="148" t="s">
        <v>124</v>
      </c>
      <c r="L85" s="149"/>
      <c r="M85" s="76" t="s">
        <v>125</v>
      </c>
      <c r="N85" s="77" t="s">
        <v>42</v>
      </c>
      <c r="O85" s="77" t="s">
        <v>126</v>
      </c>
      <c r="P85" s="77" t="s">
        <v>127</v>
      </c>
      <c r="Q85" s="77" t="s">
        <v>128</v>
      </c>
      <c r="R85" s="77" t="s">
        <v>129</v>
      </c>
      <c r="S85" s="77" t="s">
        <v>130</v>
      </c>
      <c r="T85" s="78" t="s">
        <v>131</v>
      </c>
    </row>
    <row r="86" spans="2:65" s="1" customFormat="1" ht="29.25" customHeight="1">
      <c r="B86" s="36"/>
      <c r="C86" s="82" t="s">
        <v>109</v>
      </c>
      <c r="D86" s="58"/>
      <c r="E86" s="58"/>
      <c r="F86" s="58"/>
      <c r="G86" s="58"/>
      <c r="H86" s="58"/>
      <c r="I86" s="58"/>
      <c r="J86" s="150">
        <f>BK86</f>
        <v>677547.89</v>
      </c>
      <c r="K86" s="58"/>
      <c r="L86" s="56"/>
      <c r="M86" s="79"/>
      <c r="N86" s="80"/>
      <c r="O86" s="80"/>
      <c r="P86" s="151">
        <f>P87+P163</f>
        <v>168.77953400000001</v>
      </c>
      <c r="Q86" s="80"/>
      <c r="R86" s="151">
        <f>R87+R163</f>
        <v>0.64384229999999998</v>
      </c>
      <c r="S86" s="80"/>
      <c r="T86" s="152">
        <f>T87+T163</f>
        <v>0.22699999999999998</v>
      </c>
      <c r="AT86" s="22" t="s">
        <v>71</v>
      </c>
      <c r="AU86" s="22" t="s">
        <v>110</v>
      </c>
      <c r="BK86" s="153">
        <f>BK87+BK163</f>
        <v>677547.89</v>
      </c>
    </row>
    <row r="87" spans="2:65" s="10" customFormat="1" ht="37.35" customHeight="1">
      <c r="B87" s="154"/>
      <c r="C87" s="155"/>
      <c r="D87" s="156" t="s">
        <v>71</v>
      </c>
      <c r="E87" s="157" t="s">
        <v>132</v>
      </c>
      <c r="F87" s="157" t="s">
        <v>1046</v>
      </c>
      <c r="G87" s="155"/>
      <c r="H87" s="155"/>
      <c r="I87" s="155"/>
      <c r="J87" s="158">
        <f>BK87</f>
        <v>76487.889999999985</v>
      </c>
      <c r="K87" s="155"/>
      <c r="L87" s="159"/>
      <c r="M87" s="160"/>
      <c r="N87" s="161"/>
      <c r="O87" s="161"/>
      <c r="P87" s="162">
        <f>P88+P113+P117+P119+P155+P160</f>
        <v>168.77953400000001</v>
      </c>
      <c r="Q87" s="161"/>
      <c r="R87" s="162">
        <f>R88+R113+R117+R119+R155+R160</f>
        <v>0.64384229999999998</v>
      </c>
      <c r="S87" s="161"/>
      <c r="T87" s="163">
        <f>T88+T113+T117+T119+T155+T160</f>
        <v>4.7E-2</v>
      </c>
      <c r="AR87" s="164" t="s">
        <v>22</v>
      </c>
      <c r="AT87" s="165" t="s">
        <v>71</v>
      </c>
      <c r="AU87" s="165" t="s">
        <v>72</v>
      </c>
      <c r="AY87" s="164" t="s">
        <v>133</v>
      </c>
      <c r="BK87" s="166">
        <f>BK88+BK113+BK117+BK119+BK155+BK160</f>
        <v>76487.889999999985</v>
      </c>
    </row>
    <row r="88" spans="2:65" s="10" customFormat="1" ht="19.899999999999999" customHeight="1">
      <c r="B88" s="154"/>
      <c r="C88" s="155"/>
      <c r="D88" s="167" t="s">
        <v>71</v>
      </c>
      <c r="E88" s="168" t="s">
        <v>22</v>
      </c>
      <c r="F88" s="168" t="s">
        <v>134</v>
      </c>
      <c r="G88" s="155"/>
      <c r="H88" s="155"/>
      <c r="I88" s="155"/>
      <c r="J88" s="169">
        <f>BK88</f>
        <v>3992.1099999999992</v>
      </c>
      <c r="K88" s="155"/>
      <c r="L88" s="159"/>
      <c r="M88" s="160"/>
      <c r="N88" s="161"/>
      <c r="O88" s="161"/>
      <c r="P88" s="162">
        <f>SUM(P89:P112)</f>
        <v>11.256839999999997</v>
      </c>
      <c r="Q88" s="161"/>
      <c r="R88" s="162">
        <f>SUM(R89:R112)</f>
        <v>7.5600000000000007E-3</v>
      </c>
      <c r="S88" s="161"/>
      <c r="T88" s="163">
        <f>SUM(T89:T112)</f>
        <v>0</v>
      </c>
      <c r="AR88" s="164" t="s">
        <v>22</v>
      </c>
      <c r="AT88" s="165" t="s">
        <v>71</v>
      </c>
      <c r="AU88" s="165" t="s">
        <v>22</v>
      </c>
      <c r="AY88" s="164" t="s">
        <v>133</v>
      </c>
      <c r="BK88" s="166">
        <f>SUM(BK89:BK112)</f>
        <v>3992.1099999999992</v>
      </c>
    </row>
    <row r="89" spans="2:65" s="1" customFormat="1" ht="31.5" customHeight="1">
      <c r="B89" s="36"/>
      <c r="C89" s="170" t="s">
        <v>22</v>
      </c>
      <c r="D89" s="170" t="s">
        <v>135</v>
      </c>
      <c r="E89" s="171" t="s">
        <v>1047</v>
      </c>
      <c r="F89" s="172" t="s">
        <v>1048</v>
      </c>
      <c r="G89" s="173" t="s">
        <v>138</v>
      </c>
      <c r="H89" s="174">
        <v>3.6</v>
      </c>
      <c r="I89" s="175">
        <v>361</v>
      </c>
      <c r="J89" s="175">
        <f>ROUND(I89*H89,2)</f>
        <v>1299.5999999999999</v>
      </c>
      <c r="K89" s="172" t="s">
        <v>139</v>
      </c>
      <c r="L89" s="56"/>
      <c r="M89" s="176" t="s">
        <v>20</v>
      </c>
      <c r="N89" s="177" t="s">
        <v>43</v>
      </c>
      <c r="O89" s="178">
        <v>1.43</v>
      </c>
      <c r="P89" s="178">
        <f>O89*H89</f>
        <v>5.1479999999999997</v>
      </c>
      <c r="Q89" s="178">
        <v>0</v>
      </c>
      <c r="R89" s="178">
        <f>Q89*H89</f>
        <v>0</v>
      </c>
      <c r="S89" s="178">
        <v>0</v>
      </c>
      <c r="T89" s="179">
        <f>S89*H89</f>
        <v>0</v>
      </c>
      <c r="AR89" s="22" t="s">
        <v>140</v>
      </c>
      <c r="AT89" s="22" t="s">
        <v>135</v>
      </c>
      <c r="AU89" s="22" t="s">
        <v>81</v>
      </c>
      <c r="AY89" s="22" t="s">
        <v>133</v>
      </c>
      <c r="BE89" s="180">
        <f>IF(N89="základní",J89,0)</f>
        <v>1299.5999999999999</v>
      </c>
      <c r="BF89" s="180">
        <f>IF(N89="snížená",J89,0)</f>
        <v>0</v>
      </c>
      <c r="BG89" s="180">
        <f>IF(N89="zákl. přenesená",J89,0)</f>
        <v>0</v>
      </c>
      <c r="BH89" s="180">
        <f>IF(N89="sníž. přenesená",J89,0)</f>
        <v>0</v>
      </c>
      <c r="BI89" s="180">
        <f>IF(N89="nulová",J89,0)</f>
        <v>0</v>
      </c>
      <c r="BJ89" s="22" t="s">
        <v>22</v>
      </c>
      <c r="BK89" s="180">
        <f>ROUND(I89*H89,2)</f>
        <v>1299.5999999999999</v>
      </c>
      <c r="BL89" s="22" t="s">
        <v>140</v>
      </c>
      <c r="BM89" s="22" t="s">
        <v>1049</v>
      </c>
    </row>
    <row r="90" spans="2:65" s="1" customFormat="1" ht="202.5">
      <c r="B90" s="36"/>
      <c r="C90" s="58"/>
      <c r="D90" s="181" t="s">
        <v>142</v>
      </c>
      <c r="E90" s="58"/>
      <c r="F90" s="182" t="s">
        <v>158</v>
      </c>
      <c r="G90" s="58"/>
      <c r="H90" s="58"/>
      <c r="I90" s="58"/>
      <c r="J90" s="58"/>
      <c r="K90" s="58"/>
      <c r="L90" s="56"/>
      <c r="M90" s="183"/>
      <c r="N90" s="37"/>
      <c r="O90" s="37"/>
      <c r="P90" s="37"/>
      <c r="Q90" s="37"/>
      <c r="R90" s="37"/>
      <c r="S90" s="37"/>
      <c r="T90" s="73"/>
      <c r="AT90" s="22" t="s">
        <v>142</v>
      </c>
      <c r="AU90" s="22" t="s">
        <v>81</v>
      </c>
    </row>
    <row r="91" spans="2:65" s="11" customFormat="1">
      <c r="B91" s="184"/>
      <c r="C91" s="185"/>
      <c r="D91" s="196" t="s">
        <v>144</v>
      </c>
      <c r="E91" s="205" t="s">
        <v>20</v>
      </c>
      <c r="F91" s="206" t="s">
        <v>1050</v>
      </c>
      <c r="G91" s="185"/>
      <c r="H91" s="207">
        <v>3.6</v>
      </c>
      <c r="I91" s="185"/>
      <c r="J91" s="185"/>
      <c r="K91" s="185"/>
      <c r="L91" s="189"/>
      <c r="M91" s="190"/>
      <c r="N91" s="191"/>
      <c r="O91" s="191"/>
      <c r="P91" s="191"/>
      <c r="Q91" s="191"/>
      <c r="R91" s="191"/>
      <c r="S91" s="191"/>
      <c r="T91" s="192"/>
      <c r="AT91" s="193" t="s">
        <v>144</v>
      </c>
      <c r="AU91" s="193" t="s">
        <v>81</v>
      </c>
      <c r="AV91" s="11" t="s">
        <v>81</v>
      </c>
      <c r="AW91" s="11" t="s">
        <v>146</v>
      </c>
      <c r="AX91" s="11" t="s">
        <v>22</v>
      </c>
      <c r="AY91" s="193" t="s">
        <v>133</v>
      </c>
    </row>
    <row r="92" spans="2:65" s="1" customFormat="1" ht="31.5" customHeight="1">
      <c r="B92" s="36"/>
      <c r="C92" s="170" t="s">
        <v>81</v>
      </c>
      <c r="D92" s="170" t="s">
        <v>135</v>
      </c>
      <c r="E92" s="171" t="s">
        <v>166</v>
      </c>
      <c r="F92" s="172" t="s">
        <v>167</v>
      </c>
      <c r="G92" s="173" t="s">
        <v>168</v>
      </c>
      <c r="H92" s="174">
        <v>9</v>
      </c>
      <c r="I92" s="175">
        <v>93.2</v>
      </c>
      <c r="J92" s="175">
        <f>ROUND(I92*H92,2)</f>
        <v>838.8</v>
      </c>
      <c r="K92" s="172" t="s">
        <v>139</v>
      </c>
      <c r="L92" s="56"/>
      <c r="M92" s="176" t="s">
        <v>20</v>
      </c>
      <c r="N92" s="177" t="s">
        <v>43</v>
      </c>
      <c r="O92" s="178">
        <v>0.23599999999999999</v>
      </c>
      <c r="P92" s="178">
        <f>O92*H92</f>
        <v>2.1239999999999997</v>
      </c>
      <c r="Q92" s="178">
        <v>8.4000000000000003E-4</v>
      </c>
      <c r="R92" s="178">
        <f>Q92*H92</f>
        <v>7.5600000000000007E-3</v>
      </c>
      <c r="S92" s="178">
        <v>0</v>
      </c>
      <c r="T92" s="179">
        <f>S92*H92</f>
        <v>0</v>
      </c>
      <c r="AR92" s="22" t="s">
        <v>140</v>
      </c>
      <c r="AT92" s="22" t="s">
        <v>135</v>
      </c>
      <c r="AU92" s="22" t="s">
        <v>81</v>
      </c>
      <c r="AY92" s="22" t="s">
        <v>133</v>
      </c>
      <c r="BE92" s="180">
        <f>IF(N92="základní",J92,0)</f>
        <v>838.8</v>
      </c>
      <c r="BF92" s="180">
        <f>IF(N92="snížená",J92,0)</f>
        <v>0</v>
      </c>
      <c r="BG92" s="180">
        <f>IF(N92="zákl. přenesená",J92,0)</f>
        <v>0</v>
      </c>
      <c r="BH92" s="180">
        <f>IF(N92="sníž. přenesená",J92,0)</f>
        <v>0</v>
      </c>
      <c r="BI92" s="180">
        <f>IF(N92="nulová",J92,0)</f>
        <v>0</v>
      </c>
      <c r="BJ92" s="22" t="s">
        <v>22</v>
      </c>
      <c r="BK92" s="180">
        <f>ROUND(I92*H92,2)</f>
        <v>838.8</v>
      </c>
      <c r="BL92" s="22" t="s">
        <v>140</v>
      </c>
      <c r="BM92" s="22" t="s">
        <v>1051</v>
      </c>
    </row>
    <row r="93" spans="2:65" s="1" customFormat="1" ht="148.5">
      <c r="B93" s="36"/>
      <c r="C93" s="58"/>
      <c r="D93" s="181" t="s">
        <v>142</v>
      </c>
      <c r="E93" s="58"/>
      <c r="F93" s="182" t="s">
        <v>170</v>
      </c>
      <c r="G93" s="58"/>
      <c r="H93" s="58"/>
      <c r="I93" s="58"/>
      <c r="J93" s="58"/>
      <c r="K93" s="58"/>
      <c r="L93" s="56"/>
      <c r="M93" s="183"/>
      <c r="N93" s="37"/>
      <c r="O93" s="37"/>
      <c r="P93" s="37"/>
      <c r="Q93" s="37"/>
      <c r="R93" s="37"/>
      <c r="S93" s="37"/>
      <c r="T93" s="73"/>
      <c r="AT93" s="22" t="s">
        <v>142</v>
      </c>
      <c r="AU93" s="22" t="s">
        <v>81</v>
      </c>
    </row>
    <row r="94" spans="2:65" s="11" customFormat="1">
      <c r="B94" s="184"/>
      <c r="C94" s="185"/>
      <c r="D94" s="196" t="s">
        <v>144</v>
      </c>
      <c r="E94" s="205" t="s">
        <v>20</v>
      </c>
      <c r="F94" s="206" t="s">
        <v>1052</v>
      </c>
      <c r="G94" s="185"/>
      <c r="H94" s="207">
        <v>9</v>
      </c>
      <c r="I94" s="185"/>
      <c r="J94" s="185"/>
      <c r="K94" s="185"/>
      <c r="L94" s="189"/>
      <c r="M94" s="190"/>
      <c r="N94" s="191"/>
      <c r="O94" s="191"/>
      <c r="P94" s="191"/>
      <c r="Q94" s="191"/>
      <c r="R94" s="191"/>
      <c r="S94" s="191"/>
      <c r="T94" s="192"/>
      <c r="AT94" s="193" t="s">
        <v>144</v>
      </c>
      <c r="AU94" s="193" t="s">
        <v>81</v>
      </c>
      <c r="AV94" s="11" t="s">
        <v>81</v>
      </c>
      <c r="AW94" s="11" t="s">
        <v>146</v>
      </c>
      <c r="AX94" s="11" t="s">
        <v>22</v>
      </c>
      <c r="AY94" s="193" t="s">
        <v>133</v>
      </c>
    </row>
    <row r="95" spans="2:65" s="1" customFormat="1" ht="31.5" customHeight="1">
      <c r="B95" s="36"/>
      <c r="C95" s="170" t="s">
        <v>154</v>
      </c>
      <c r="D95" s="170" t="s">
        <v>135</v>
      </c>
      <c r="E95" s="171" t="s">
        <v>173</v>
      </c>
      <c r="F95" s="172" t="s">
        <v>174</v>
      </c>
      <c r="G95" s="173" t="s">
        <v>168</v>
      </c>
      <c r="H95" s="174">
        <v>9</v>
      </c>
      <c r="I95" s="175">
        <v>16.8</v>
      </c>
      <c r="J95" s="175">
        <f>ROUND(I95*H95,2)</f>
        <v>151.19999999999999</v>
      </c>
      <c r="K95" s="172" t="s">
        <v>139</v>
      </c>
      <c r="L95" s="56"/>
      <c r="M95" s="176" t="s">
        <v>20</v>
      </c>
      <c r="N95" s="177" t="s">
        <v>43</v>
      </c>
      <c r="O95" s="178">
        <v>7.0000000000000007E-2</v>
      </c>
      <c r="P95" s="178">
        <f>O95*H95</f>
        <v>0.63000000000000012</v>
      </c>
      <c r="Q95" s="178">
        <v>0</v>
      </c>
      <c r="R95" s="178">
        <f>Q95*H95</f>
        <v>0</v>
      </c>
      <c r="S95" s="178">
        <v>0</v>
      </c>
      <c r="T95" s="179">
        <f>S95*H95</f>
        <v>0</v>
      </c>
      <c r="AR95" s="22" t="s">
        <v>140</v>
      </c>
      <c r="AT95" s="22" t="s">
        <v>135</v>
      </c>
      <c r="AU95" s="22" t="s">
        <v>81</v>
      </c>
      <c r="AY95" s="22" t="s">
        <v>133</v>
      </c>
      <c r="BE95" s="180">
        <f>IF(N95="základní",J95,0)</f>
        <v>151.19999999999999</v>
      </c>
      <c r="BF95" s="180">
        <f>IF(N95="snížená",J95,0)</f>
        <v>0</v>
      </c>
      <c r="BG95" s="180">
        <f>IF(N95="zákl. přenesená",J95,0)</f>
        <v>0</v>
      </c>
      <c r="BH95" s="180">
        <f>IF(N95="sníž. přenesená",J95,0)</f>
        <v>0</v>
      </c>
      <c r="BI95" s="180">
        <f>IF(N95="nulová",J95,0)</f>
        <v>0</v>
      </c>
      <c r="BJ95" s="22" t="s">
        <v>22</v>
      </c>
      <c r="BK95" s="180">
        <f>ROUND(I95*H95,2)</f>
        <v>151.19999999999999</v>
      </c>
      <c r="BL95" s="22" t="s">
        <v>140</v>
      </c>
      <c r="BM95" s="22" t="s">
        <v>1053</v>
      </c>
    </row>
    <row r="96" spans="2:65" s="1" customFormat="1" ht="44.25" customHeight="1">
      <c r="B96" s="36"/>
      <c r="C96" s="170" t="s">
        <v>140</v>
      </c>
      <c r="D96" s="170" t="s">
        <v>135</v>
      </c>
      <c r="E96" s="171" t="s">
        <v>195</v>
      </c>
      <c r="F96" s="172" t="s">
        <v>196</v>
      </c>
      <c r="G96" s="173" t="s">
        <v>138</v>
      </c>
      <c r="H96" s="174">
        <v>3.6</v>
      </c>
      <c r="I96" s="175">
        <v>73.8</v>
      </c>
      <c r="J96" s="175">
        <f>ROUND(I96*H96,2)</f>
        <v>265.68</v>
      </c>
      <c r="K96" s="172" t="s">
        <v>139</v>
      </c>
      <c r="L96" s="56"/>
      <c r="M96" s="176" t="s">
        <v>20</v>
      </c>
      <c r="N96" s="177" t="s">
        <v>43</v>
      </c>
      <c r="O96" s="178">
        <v>0.34499999999999997</v>
      </c>
      <c r="P96" s="178">
        <f>O96*H96</f>
        <v>1.242</v>
      </c>
      <c r="Q96" s="178">
        <v>0</v>
      </c>
      <c r="R96" s="178">
        <f>Q96*H96</f>
        <v>0</v>
      </c>
      <c r="S96" s="178">
        <v>0</v>
      </c>
      <c r="T96" s="179">
        <f>S96*H96</f>
        <v>0</v>
      </c>
      <c r="AR96" s="22" t="s">
        <v>140</v>
      </c>
      <c r="AT96" s="22" t="s">
        <v>135</v>
      </c>
      <c r="AU96" s="22" t="s">
        <v>81</v>
      </c>
      <c r="AY96" s="22" t="s">
        <v>133</v>
      </c>
      <c r="BE96" s="180">
        <f>IF(N96="základní",J96,0)</f>
        <v>265.68</v>
      </c>
      <c r="BF96" s="180">
        <f>IF(N96="snížená",J96,0)</f>
        <v>0</v>
      </c>
      <c r="BG96" s="180">
        <f>IF(N96="zákl. přenesená",J96,0)</f>
        <v>0</v>
      </c>
      <c r="BH96" s="180">
        <f>IF(N96="sníž. přenesená",J96,0)</f>
        <v>0</v>
      </c>
      <c r="BI96" s="180">
        <f>IF(N96="nulová",J96,0)</f>
        <v>0</v>
      </c>
      <c r="BJ96" s="22" t="s">
        <v>22</v>
      </c>
      <c r="BK96" s="180">
        <f>ROUND(I96*H96,2)</f>
        <v>265.68</v>
      </c>
      <c r="BL96" s="22" t="s">
        <v>140</v>
      </c>
      <c r="BM96" s="22" t="s">
        <v>1054</v>
      </c>
    </row>
    <row r="97" spans="2:65" s="1" customFormat="1" ht="94.5">
      <c r="B97" s="36"/>
      <c r="C97" s="58"/>
      <c r="D97" s="196" t="s">
        <v>142</v>
      </c>
      <c r="E97" s="58"/>
      <c r="F97" s="208" t="s">
        <v>198</v>
      </c>
      <c r="G97" s="58"/>
      <c r="H97" s="58"/>
      <c r="I97" s="58"/>
      <c r="J97" s="58"/>
      <c r="K97" s="58"/>
      <c r="L97" s="56"/>
      <c r="M97" s="183"/>
      <c r="N97" s="37"/>
      <c r="O97" s="37"/>
      <c r="P97" s="37"/>
      <c r="Q97" s="37"/>
      <c r="R97" s="37"/>
      <c r="S97" s="37"/>
      <c r="T97" s="73"/>
      <c r="AT97" s="22" t="s">
        <v>142</v>
      </c>
      <c r="AU97" s="22" t="s">
        <v>81</v>
      </c>
    </row>
    <row r="98" spans="2:65" s="1" customFormat="1" ht="44.25" customHeight="1">
      <c r="B98" s="36"/>
      <c r="C98" s="170" t="s">
        <v>165</v>
      </c>
      <c r="D98" s="170" t="s">
        <v>135</v>
      </c>
      <c r="E98" s="171" t="s">
        <v>205</v>
      </c>
      <c r="F98" s="172" t="s">
        <v>206</v>
      </c>
      <c r="G98" s="173" t="s">
        <v>138</v>
      </c>
      <c r="H98" s="174">
        <v>1.08</v>
      </c>
      <c r="I98" s="175">
        <v>227</v>
      </c>
      <c r="J98" s="175">
        <f>ROUND(I98*H98,2)</f>
        <v>245.16</v>
      </c>
      <c r="K98" s="172" t="s">
        <v>139</v>
      </c>
      <c r="L98" s="56"/>
      <c r="M98" s="176" t="s">
        <v>20</v>
      </c>
      <c r="N98" s="177" t="s">
        <v>43</v>
      </c>
      <c r="O98" s="178">
        <v>8.3000000000000004E-2</v>
      </c>
      <c r="P98" s="178">
        <f>O98*H98</f>
        <v>8.9640000000000011E-2</v>
      </c>
      <c r="Q98" s="178">
        <v>0</v>
      </c>
      <c r="R98" s="178">
        <f>Q98*H98</f>
        <v>0</v>
      </c>
      <c r="S98" s="178">
        <v>0</v>
      </c>
      <c r="T98" s="179">
        <f>S98*H98</f>
        <v>0</v>
      </c>
      <c r="AR98" s="22" t="s">
        <v>140</v>
      </c>
      <c r="AT98" s="22" t="s">
        <v>135</v>
      </c>
      <c r="AU98" s="22" t="s">
        <v>81</v>
      </c>
      <c r="AY98" s="22" t="s">
        <v>133</v>
      </c>
      <c r="BE98" s="180">
        <f>IF(N98="základní",J98,0)</f>
        <v>245.16</v>
      </c>
      <c r="BF98" s="180">
        <f>IF(N98="snížená",J98,0)</f>
        <v>0</v>
      </c>
      <c r="BG98" s="180">
        <f>IF(N98="zákl. přenesená",J98,0)</f>
        <v>0</v>
      </c>
      <c r="BH98" s="180">
        <f>IF(N98="sníž. přenesená",J98,0)</f>
        <v>0</v>
      </c>
      <c r="BI98" s="180">
        <f>IF(N98="nulová",J98,0)</f>
        <v>0</v>
      </c>
      <c r="BJ98" s="22" t="s">
        <v>22</v>
      </c>
      <c r="BK98" s="180">
        <f>ROUND(I98*H98,2)</f>
        <v>245.16</v>
      </c>
      <c r="BL98" s="22" t="s">
        <v>140</v>
      </c>
      <c r="BM98" s="22" t="s">
        <v>1055</v>
      </c>
    </row>
    <row r="99" spans="2:65" s="1" customFormat="1" ht="189">
      <c r="B99" s="36"/>
      <c r="C99" s="58"/>
      <c r="D99" s="196" t="s">
        <v>142</v>
      </c>
      <c r="E99" s="58"/>
      <c r="F99" s="208" t="s">
        <v>208</v>
      </c>
      <c r="G99" s="58"/>
      <c r="H99" s="58"/>
      <c r="I99" s="58"/>
      <c r="J99" s="58"/>
      <c r="K99" s="58"/>
      <c r="L99" s="56"/>
      <c r="M99" s="183"/>
      <c r="N99" s="37"/>
      <c r="O99" s="37"/>
      <c r="P99" s="37"/>
      <c r="Q99" s="37"/>
      <c r="R99" s="37"/>
      <c r="S99" s="37"/>
      <c r="T99" s="73"/>
      <c r="AT99" s="22" t="s">
        <v>142</v>
      </c>
      <c r="AU99" s="22" t="s">
        <v>81</v>
      </c>
    </row>
    <row r="100" spans="2:65" s="1" customFormat="1" ht="22.5" customHeight="1">
      <c r="B100" s="36"/>
      <c r="C100" s="170" t="s">
        <v>172</v>
      </c>
      <c r="D100" s="170" t="s">
        <v>135</v>
      </c>
      <c r="E100" s="171" t="s">
        <v>210</v>
      </c>
      <c r="F100" s="172" t="s">
        <v>211</v>
      </c>
      <c r="G100" s="173" t="s">
        <v>138</v>
      </c>
      <c r="H100" s="174">
        <v>1.08</v>
      </c>
      <c r="I100" s="175">
        <v>14.9</v>
      </c>
      <c r="J100" s="175">
        <f>ROUND(I100*H100,2)</f>
        <v>16.09</v>
      </c>
      <c r="K100" s="172" t="s">
        <v>139</v>
      </c>
      <c r="L100" s="56"/>
      <c r="M100" s="176" t="s">
        <v>20</v>
      </c>
      <c r="N100" s="177" t="s">
        <v>43</v>
      </c>
      <c r="O100" s="178">
        <v>8.9999999999999993E-3</v>
      </c>
      <c r="P100" s="178">
        <f>O100*H100</f>
        <v>9.7199999999999995E-3</v>
      </c>
      <c r="Q100" s="178">
        <v>0</v>
      </c>
      <c r="R100" s="178">
        <f>Q100*H100</f>
        <v>0</v>
      </c>
      <c r="S100" s="178">
        <v>0</v>
      </c>
      <c r="T100" s="179">
        <f>S100*H100</f>
        <v>0</v>
      </c>
      <c r="AR100" s="22" t="s">
        <v>22</v>
      </c>
      <c r="AT100" s="22" t="s">
        <v>135</v>
      </c>
      <c r="AU100" s="22" t="s">
        <v>81</v>
      </c>
      <c r="AY100" s="22" t="s">
        <v>133</v>
      </c>
      <c r="BE100" s="180">
        <f>IF(N100="základní",J100,0)</f>
        <v>16.09</v>
      </c>
      <c r="BF100" s="180">
        <f>IF(N100="snížená",J100,0)</f>
        <v>0</v>
      </c>
      <c r="BG100" s="180">
        <f>IF(N100="zákl. přenesená",J100,0)</f>
        <v>0</v>
      </c>
      <c r="BH100" s="180">
        <f>IF(N100="sníž. přenesená",J100,0)</f>
        <v>0</v>
      </c>
      <c r="BI100" s="180">
        <f>IF(N100="nulová",J100,0)</f>
        <v>0</v>
      </c>
      <c r="BJ100" s="22" t="s">
        <v>22</v>
      </c>
      <c r="BK100" s="180">
        <f>ROUND(I100*H100,2)</f>
        <v>16.09</v>
      </c>
      <c r="BL100" s="22" t="s">
        <v>22</v>
      </c>
      <c r="BM100" s="22" t="s">
        <v>1056</v>
      </c>
    </row>
    <row r="101" spans="2:65" s="1" customFormat="1" ht="297">
      <c r="B101" s="36"/>
      <c r="C101" s="58"/>
      <c r="D101" s="196" t="s">
        <v>142</v>
      </c>
      <c r="E101" s="58"/>
      <c r="F101" s="208" t="s">
        <v>213</v>
      </c>
      <c r="G101" s="58"/>
      <c r="H101" s="58"/>
      <c r="I101" s="58"/>
      <c r="J101" s="58"/>
      <c r="K101" s="58"/>
      <c r="L101" s="56"/>
      <c r="M101" s="183"/>
      <c r="N101" s="37"/>
      <c r="O101" s="37"/>
      <c r="P101" s="37"/>
      <c r="Q101" s="37"/>
      <c r="R101" s="37"/>
      <c r="S101" s="37"/>
      <c r="T101" s="73"/>
      <c r="AT101" s="22" t="s">
        <v>142</v>
      </c>
      <c r="AU101" s="22" t="s">
        <v>81</v>
      </c>
    </row>
    <row r="102" spans="2:65" s="1" customFormat="1" ht="22.5" customHeight="1">
      <c r="B102" s="36"/>
      <c r="C102" s="170" t="s">
        <v>176</v>
      </c>
      <c r="D102" s="170" t="s">
        <v>135</v>
      </c>
      <c r="E102" s="171" t="s">
        <v>214</v>
      </c>
      <c r="F102" s="172" t="s">
        <v>215</v>
      </c>
      <c r="G102" s="173" t="s">
        <v>216</v>
      </c>
      <c r="H102" s="174">
        <v>1.944</v>
      </c>
      <c r="I102" s="175">
        <v>140</v>
      </c>
      <c r="J102" s="175">
        <f>ROUND(I102*H102,2)</f>
        <v>272.16000000000003</v>
      </c>
      <c r="K102" s="172" t="s">
        <v>139</v>
      </c>
      <c r="L102" s="56"/>
      <c r="M102" s="176" t="s">
        <v>20</v>
      </c>
      <c r="N102" s="177" t="s">
        <v>43</v>
      </c>
      <c r="O102" s="178">
        <v>0</v>
      </c>
      <c r="P102" s="178">
        <f>O102*H102</f>
        <v>0</v>
      </c>
      <c r="Q102" s="178">
        <v>0</v>
      </c>
      <c r="R102" s="178">
        <f>Q102*H102</f>
        <v>0</v>
      </c>
      <c r="S102" s="178">
        <v>0</v>
      </c>
      <c r="T102" s="179">
        <f>S102*H102</f>
        <v>0</v>
      </c>
      <c r="AR102" s="22" t="s">
        <v>22</v>
      </c>
      <c r="AT102" s="22" t="s">
        <v>135</v>
      </c>
      <c r="AU102" s="22" t="s">
        <v>81</v>
      </c>
      <c r="AY102" s="22" t="s">
        <v>133</v>
      </c>
      <c r="BE102" s="180">
        <f>IF(N102="základní",J102,0)</f>
        <v>272.16000000000003</v>
      </c>
      <c r="BF102" s="180">
        <f>IF(N102="snížená",J102,0)</f>
        <v>0</v>
      </c>
      <c r="BG102" s="180">
        <f>IF(N102="zákl. přenesená",J102,0)</f>
        <v>0</v>
      </c>
      <c r="BH102" s="180">
        <f>IF(N102="sníž. přenesená",J102,0)</f>
        <v>0</v>
      </c>
      <c r="BI102" s="180">
        <f>IF(N102="nulová",J102,0)</f>
        <v>0</v>
      </c>
      <c r="BJ102" s="22" t="s">
        <v>22</v>
      </c>
      <c r="BK102" s="180">
        <f>ROUND(I102*H102,2)</f>
        <v>272.16000000000003</v>
      </c>
      <c r="BL102" s="22" t="s">
        <v>22</v>
      </c>
      <c r="BM102" s="22" t="s">
        <v>1057</v>
      </c>
    </row>
    <row r="103" spans="2:65" s="1" customFormat="1" ht="297">
      <c r="B103" s="36"/>
      <c r="C103" s="58"/>
      <c r="D103" s="181" t="s">
        <v>142</v>
      </c>
      <c r="E103" s="58"/>
      <c r="F103" s="182" t="s">
        <v>213</v>
      </c>
      <c r="G103" s="58"/>
      <c r="H103" s="58"/>
      <c r="I103" s="58"/>
      <c r="J103" s="58"/>
      <c r="K103" s="58"/>
      <c r="L103" s="56"/>
      <c r="M103" s="183"/>
      <c r="N103" s="37"/>
      <c r="O103" s="37"/>
      <c r="P103" s="37"/>
      <c r="Q103" s="37"/>
      <c r="R103" s="37"/>
      <c r="S103" s="37"/>
      <c r="T103" s="73"/>
      <c r="AT103" s="22" t="s">
        <v>142</v>
      </c>
      <c r="AU103" s="22" t="s">
        <v>81</v>
      </c>
    </row>
    <row r="104" spans="2:65" s="11" customFormat="1">
      <c r="B104" s="184"/>
      <c r="C104" s="185"/>
      <c r="D104" s="196" t="s">
        <v>144</v>
      </c>
      <c r="E104" s="185"/>
      <c r="F104" s="206" t="s">
        <v>1058</v>
      </c>
      <c r="G104" s="185"/>
      <c r="H104" s="207">
        <v>1.944</v>
      </c>
      <c r="I104" s="185"/>
      <c r="J104" s="185"/>
      <c r="K104" s="185"/>
      <c r="L104" s="189"/>
      <c r="M104" s="190"/>
      <c r="N104" s="191"/>
      <c r="O104" s="191"/>
      <c r="P104" s="191"/>
      <c r="Q104" s="191"/>
      <c r="R104" s="191"/>
      <c r="S104" s="191"/>
      <c r="T104" s="192"/>
      <c r="AT104" s="193" t="s">
        <v>144</v>
      </c>
      <c r="AU104" s="193" t="s">
        <v>81</v>
      </c>
      <c r="AV104" s="11" t="s">
        <v>81</v>
      </c>
      <c r="AW104" s="11" t="s">
        <v>6</v>
      </c>
      <c r="AX104" s="11" t="s">
        <v>22</v>
      </c>
      <c r="AY104" s="193" t="s">
        <v>133</v>
      </c>
    </row>
    <row r="105" spans="2:65" s="1" customFormat="1" ht="31.5" customHeight="1">
      <c r="B105" s="36"/>
      <c r="C105" s="170" t="s">
        <v>182</v>
      </c>
      <c r="D105" s="170" t="s">
        <v>135</v>
      </c>
      <c r="E105" s="171" t="s">
        <v>220</v>
      </c>
      <c r="F105" s="172" t="s">
        <v>221</v>
      </c>
      <c r="G105" s="173" t="s">
        <v>138</v>
      </c>
      <c r="H105" s="174">
        <v>2.52</v>
      </c>
      <c r="I105" s="175">
        <v>79.5</v>
      </c>
      <c r="J105" s="175">
        <f>ROUND(I105*H105,2)</f>
        <v>200.34</v>
      </c>
      <c r="K105" s="172" t="s">
        <v>139</v>
      </c>
      <c r="L105" s="56"/>
      <c r="M105" s="176" t="s">
        <v>20</v>
      </c>
      <c r="N105" s="177" t="s">
        <v>43</v>
      </c>
      <c r="O105" s="178">
        <v>0.29899999999999999</v>
      </c>
      <c r="P105" s="178">
        <f>O105*H105</f>
        <v>0.75347999999999993</v>
      </c>
      <c r="Q105" s="178">
        <v>0</v>
      </c>
      <c r="R105" s="178">
        <f>Q105*H105</f>
        <v>0</v>
      </c>
      <c r="S105" s="178">
        <v>0</v>
      </c>
      <c r="T105" s="179">
        <f>S105*H105</f>
        <v>0</v>
      </c>
      <c r="AR105" s="22" t="s">
        <v>22</v>
      </c>
      <c r="AT105" s="22" t="s">
        <v>135</v>
      </c>
      <c r="AU105" s="22" t="s">
        <v>81</v>
      </c>
      <c r="AY105" s="22" t="s">
        <v>133</v>
      </c>
      <c r="BE105" s="180">
        <f>IF(N105="základní",J105,0)</f>
        <v>200.34</v>
      </c>
      <c r="BF105" s="180">
        <f>IF(N105="snížená",J105,0)</f>
        <v>0</v>
      </c>
      <c r="BG105" s="180">
        <f>IF(N105="zákl. přenesená",J105,0)</f>
        <v>0</v>
      </c>
      <c r="BH105" s="180">
        <f>IF(N105="sníž. přenesená",J105,0)</f>
        <v>0</v>
      </c>
      <c r="BI105" s="180">
        <f>IF(N105="nulová",J105,0)</f>
        <v>0</v>
      </c>
      <c r="BJ105" s="22" t="s">
        <v>22</v>
      </c>
      <c r="BK105" s="180">
        <f>ROUND(I105*H105,2)</f>
        <v>200.34</v>
      </c>
      <c r="BL105" s="22" t="s">
        <v>22</v>
      </c>
      <c r="BM105" s="22" t="s">
        <v>1059</v>
      </c>
    </row>
    <row r="106" spans="2:65" s="1" customFormat="1" ht="409.5">
      <c r="B106" s="36"/>
      <c r="C106" s="58"/>
      <c r="D106" s="181" t="s">
        <v>142</v>
      </c>
      <c r="E106" s="58"/>
      <c r="F106" s="182" t="s">
        <v>223</v>
      </c>
      <c r="G106" s="58"/>
      <c r="H106" s="58"/>
      <c r="I106" s="58"/>
      <c r="J106" s="58"/>
      <c r="K106" s="58"/>
      <c r="L106" s="56"/>
      <c r="M106" s="183"/>
      <c r="N106" s="37"/>
      <c r="O106" s="37"/>
      <c r="P106" s="37"/>
      <c r="Q106" s="37"/>
      <c r="R106" s="37"/>
      <c r="S106" s="37"/>
      <c r="T106" s="73"/>
      <c r="AT106" s="22" t="s">
        <v>142</v>
      </c>
      <c r="AU106" s="22" t="s">
        <v>81</v>
      </c>
    </row>
    <row r="107" spans="2:65" s="11" customFormat="1">
      <c r="B107" s="184"/>
      <c r="C107" s="185"/>
      <c r="D107" s="196" t="s">
        <v>144</v>
      </c>
      <c r="E107" s="205" t="s">
        <v>20</v>
      </c>
      <c r="F107" s="206" t="s">
        <v>1060</v>
      </c>
      <c r="G107" s="185"/>
      <c r="H107" s="207">
        <v>2.52</v>
      </c>
      <c r="I107" s="185"/>
      <c r="J107" s="185"/>
      <c r="K107" s="185"/>
      <c r="L107" s="189"/>
      <c r="M107" s="190"/>
      <c r="N107" s="191"/>
      <c r="O107" s="191"/>
      <c r="P107" s="191"/>
      <c r="Q107" s="191"/>
      <c r="R107" s="191"/>
      <c r="S107" s="191"/>
      <c r="T107" s="192"/>
      <c r="AT107" s="193" t="s">
        <v>144</v>
      </c>
      <c r="AU107" s="193" t="s">
        <v>81</v>
      </c>
      <c r="AV107" s="11" t="s">
        <v>81</v>
      </c>
      <c r="AW107" s="11" t="s">
        <v>146</v>
      </c>
      <c r="AX107" s="11" t="s">
        <v>22</v>
      </c>
      <c r="AY107" s="193" t="s">
        <v>133</v>
      </c>
    </row>
    <row r="108" spans="2:65" s="1" customFormat="1" ht="44.25" customHeight="1">
      <c r="B108" s="36"/>
      <c r="C108" s="170" t="s">
        <v>186</v>
      </c>
      <c r="D108" s="170" t="s">
        <v>135</v>
      </c>
      <c r="E108" s="171" t="s">
        <v>226</v>
      </c>
      <c r="F108" s="172" t="s">
        <v>227</v>
      </c>
      <c r="G108" s="173" t="s">
        <v>138</v>
      </c>
      <c r="H108" s="174">
        <v>0.84</v>
      </c>
      <c r="I108" s="175">
        <v>335</v>
      </c>
      <c r="J108" s="175">
        <f>ROUND(I108*H108,2)</f>
        <v>281.39999999999998</v>
      </c>
      <c r="K108" s="172" t="s">
        <v>139</v>
      </c>
      <c r="L108" s="56"/>
      <c r="M108" s="176" t="s">
        <v>20</v>
      </c>
      <c r="N108" s="177" t="s">
        <v>43</v>
      </c>
      <c r="O108" s="178">
        <v>1.5</v>
      </c>
      <c r="P108" s="178">
        <f>O108*H108</f>
        <v>1.26</v>
      </c>
      <c r="Q108" s="178">
        <v>0</v>
      </c>
      <c r="R108" s="178">
        <f>Q108*H108</f>
        <v>0</v>
      </c>
      <c r="S108" s="178">
        <v>0</v>
      </c>
      <c r="T108" s="179">
        <f>S108*H108</f>
        <v>0</v>
      </c>
      <c r="AR108" s="22" t="s">
        <v>140</v>
      </c>
      <c r="AT108" s="22" t="s">
        <v>135</v>
      </c>
      <c r="AU108" s="22" t="s">
        <v>81</v>
      </c>
      <c r="AY108" s="22" t="s">
        <v>133</v>
      </c>
      <c r="BE108" s="180">
        <f>IF(N108="základní",J108,0)</f>
        <v>281.39999999999998</v>
      </c>
      <c r="BF108" s="180">
        <f>IF(N108="snížená",J108,0)</f>
        <v>0</v>
      </c>
      <c r="BG108" s="180">
        <f>IF(N108="zákl. přenesená",J108,0)</f>
        <v>0</v>
      </c>
      <c r="BH108" s="180">
        <f>IF(N108="sníž. přenesená",J108,0)</f>
        <v>0</v>
      </c>
      <c r="BI108" s="180">
        <f>IF(N108="nulová",J108,0)</f>
        <v>0</v>
      </c>
      <c r="BJ108" s="22" t="s">
        <v>22</v>
      </c>
      <c r="BK108" s="180">
        <f>ROUND(I108*H108,2)</f>
        <v>281.39999999999998</v>
      </c>
      <c r="BL108" s="22" t="s">
        <v>140</v>
      </c>
      <c r="BM108" s="22" t="s">
        <v>1061</v>
      </c>
    </row>
    <row r="109" spans="2:65" s="1" customFormat="1" ht="94.5">
      <c r="B109" s="36"/>
      <c r="C109" s="58"/>
      <c r="D109" s="181" t="s">
        <v>142</v>
      </c>
      <c r="E109" s="58"/>
      <c r="F109" s="182" t="s">
        <v>229</v>
      </c>
      <c r="G109" s="58"/>
      <c r="H109" s="58"/>
      <c r="I109" s="58"/>
      <c r="J109" s="58"/>
      <c r="K109" s="58"/>
      <c r="L109" s="56"/>
      <c r="M109" s="183"/>
      <c r="N109" s="37"/>
      <c r="O109" s="37"/>
      <c r="P109" s="37"/>
      <c r="Q109" s="37"/>
      <c r="R109" s="37"/>
      <c r="S109" s="37"/>
      <c r="T109" s="73"/>
      <c r="AT109" s="22" t="s">
        <v>142</v>
      </c>
      <c r="AU109" s="22" t="s">
        <v>81</v>
      </c>
    </row>
    <row r="110" spans="2:65" s="11" customFormat="1">
      <c r="B110" s="184"/>
      <c r="C110" s="185"/>
      <c r="D110" s="196" t="s">
        <v>144</v>
      </c>
      <c r="E110" s="205" t="s">
        <v>20</v>
      </c>
      <c r="F110" s="206" t="s">
        <v>1062</v>
      </c>
      <c r="G110" s="185"/>
      <c r="H110" s="207">
        <v>0.84</v>
      </c>
      <c r="I110" s="185"/>
      <c r="J110" s="185"/>
      <c r="K110" s="185"/>
      <c r="L110" s="189"/>
      <c r="M110" s="190"/>
      <c r="N110" s="191"/>
      <c r="O110" s="191"/>
      <c r="P110" s="191"/>
      <c r="Q110" s="191"/>
      <c r="R110" s="191"/>
      <c r="S110" s="191"/>
      <c r="T110" s="192"/>
      <c r="AT110" s="193" t="s">
        <v>144</v>
      </c>
      <c r="AU110" s="193" t="s">
        <v>81</v>
      </c>
      <c r="AV110" s="11" t="s">
        <v>81</v>
      </c>
      <c r="AW110" s="11" t="s">
        <v>146</v>
      </c>
      <c r="AX110" s="11" t="s">
        <v>22</v>
      </c>
      <c r="AY110" s="193" t="s">
        <v>133</v>
      </c>
    </row>
    <row r="111" spans="2:65" s="1" customFormat="1" ht="22.5" customHeight="1">
      <c r="B111" s="36"/>
      <c r="C111" s="209" t="s">
        <v>27</v>
      </c>
      <c r="D111" s="209" t="s">
        <v>232</v>
      </c>
      <c r="E111" s="210" t="s">
        <v>1063</v>
      </c>
      <c r="F111" s="211" t="s">
        <v>1064</v>
      </c>
      <c r="G111" s="212" t="s">
        <v>216</v>
      </c>
      <c r="H111" s="213">
        <v>1.68</v>
      </c>
      <c r="I111" s="214">
        <v>251</v>
      </c>
      <c r="J111" s="214">
        <f>ROUND(I111*H111,2)</f>
        <v>421.68</v>
      </c>
      <c r="K111" s="211" t="s">
        <v>139</v>
      </c>
      <c r="L111" s="215"/>
      <c r="M111" s="216" t="s">
        <v>20</v>
      </c>
      <c r="N111" s="217" t="s">
        <v>43</v>
      </c>
      <c r="O111" s="178">
        <v>0</v>
      </c>
      <c r="P111" s="178">
        <f>O111*H111</f>
        <v>0</v>
      </c>
      <c r="Q111" s="178">
        <v>0</v>
      </c>
      <c r="R111" s="178">
        <f>Q111*H111</f>
        <v>0</v>
      </c>
      <c r="S111" s="178">
        <v>0</v>
      </c>
      <c r="T111" s="179">
        <f>S111*H111</f>
        <v>0</v>
      </c>
      <c r="AR111" s="22" t="s">
        <v>182</v>
      </c>
      <c r="AT111" s="22" t="s">
        <v>232</v>
      </c>
      <c r="AU111" s="22" t="s">
        <v>81</v>
      </c>
      <c r="AY111" s="22" t="s">
        <v>133</v>
      </c>
      <c r="BE111" s="180">
        <f>IF(N111="základní",J111,0)</f>
        <v>421.68</v>
      </c>
      <c r="BF111" s="180">
        <f>IF(N111="snížená",J111,0)</f>
        <v>0</v>
      </c>
      <c r="BG111" s="180">
        <f>IF(N111="zákl. přenesená",J111,0)</f>
        <v>0</v>
      </c>
      <c r="BH111" s="180">
        <f>IF(N111="sníž. přenesená",J111,0)</f>
        <v>0</v>
      </c>
      <c r="BI111" s="180">
        <f>IF(N111="nulová",J111,0)</f>
        <v>0</v>
      </c>
      <c r="BJ111" s="22" t="s">
        <v>22</v>
      </c>
      <c r="BK111" s="180">
        <f>ROUND(I111*H111,2)</f>
        <v>421.68</v>
      </c>
      <c r="BL111" s="22" t="s">
        <v>140</v>
      </c>
      <c r="BM111" s="22" t="s">
        <v>1065</v>
      </c>
    </row>
    <row r="112" spans="2:65" s="11" customFormat="1">
      <c r="B112" s="184"/>
      <c r="C112" s="185"/>
      <c r="D112" s="181" t="s">
        <v>144</v>
      </c>
      <c r="E112" s="185"/>
      <c r="F112" s="187" t="s">
        <v>1066</v>
      </c>
      <c r="G112" s="185"/>
      <c r="H112" s="188">
        <v>1.68</v>
      </c>
      <c r="I112" s="185"/>
      <c r="J112" s="185"/>
      <c r="K112" s="185"/>
      <c r="L112" s="189"/>
      <c r="M112" s="190"/>
      <c r="N112" s="191"/>
      <c r="O112" s="191"/>
      <c r="P112" s="191"/>
      <c r="Q112" s="191"/>
      <c r="R112" s="191"/>
      <c r="S112" s="191"/>
      <c r="T112" s="192"/>
      <c r="AT112" s="193" t="s">
        <v>144</v>
      </c>
      <c r="AU112" s="193" t="s">
        <v>81</v>
      </c>
      <c r="AV112" s="11" t="s">
        <v>81</v>
      </c>
      <c r="AW112" s="11" t="s">
        <v>6</v>
      </c>
      <c r="AX112" s="11" t="s">
        <v>22</v>
      </c>
      <c r="AY112" s="193" t="s">
        <v>133</v>
      </c>
    </row>
    <row r="113" spans="2:65" s="10" customFormat="1" ht="29.85" customHeight="1">
      <c r="B113" s="154"/>
      <c r="C113" s="155"/>
      <c r="D113" s="167" t="s">
        <v>71</v>
      </c>
      <c r="E113" s="168" t="s">
        <v>140</v>
      </c>
      <c r="F113" s="168" t="s">
        <v>258</v>
      </c>
      <c r="G113" s="155"/>
      <c r="H113" s="155"/>
      <c r="I113" s="155"/>
      <c r="J113" s="169">
        <f>BK113</f>
        <v>210.72</v>
      </c>
      <c r="K113" s="155"/>
      <c r="L113" s="159"/>
      <c r="M113" s="160"/>
      <c r="N113" s="161"/>
      <c r="O113" s="161"/>
      <c r="P113" s="162">
        <f>SUM(P114:P116)</f>
        <v>0.40679999999999999</v>
      </c>
      <c r="Q113" s="161"/>
      <c r="R113" s="162">
        <f>SUM(R114:R116)</f>
        <v>0.45378479999999999</v>
      </c>
      <c r="S113" s="161"/>
      <c r="T113" s="163">
        <f>SUM(T114:T116)</f>
        <v>0</v>
      </c>
      <c r="AR113" s="164" t="s">
        <v>22</v>
      </c>
      <c r="AT113" s="165" t="s">
        <v>71</v>
      </c>
      <c r="AU113" s="165" t="s">
        <v>22</v>
      </c>
      <c r="AY113" s="164" t="s">
        <v>133</v>
      </c>
      <c r="BK113" s="166">
        <f>SUM(BK114:BK116)</f>
        <v>210.72</v>
      </c>
    </row>
    <row r="114" spans="2:65" s="1" customFormat="1" ht="31.5" customHeight="1">
      <c r="B114" s="36"/>
      <c r="C114" s="170" t="s">
        <v>194</v>
      </c>
      <c r="D114" s="170" t="s">
        <v>135</v>
      </c>
      <c r="E114" s="171" t="s">
        <v>260</v>
      </c>
      <c r="F114" s="172" t="s">
        <v>261</v>
      </c>
      <c r="G114" s="173" t="s">
        <v>138</v>
      </c>
      <c r="H114" s="174">
        <v>0.24</v>
      </c>
      <c r="I114" s="175">
        <v>878</v>
      </c>
      <c r="J114" s="175">
        <f>ROUND(I114*H114,2)</f>
        <v>210.72</v>
      </c>
      <c r="K114" s="172" t="s">
        <v>139</v>
      </c>
      <c r="L114" s="56"/>
      <c r="M114" s="176" t="s">
        <v>20</v>
      </c>
      <c r="N114" s="177" t="s">
        <v>43</v>
      </c>
      <c r="O114" s="178">
        <v>1.6950000000000001</v>
      </c>
      <c r="P114" s="178">
        <f>O114*H114</f>
        <v>0.40679999999999999</v>
      </c>
      <c r="Q114" s="178">
        <v>1.8907700000000001</v>
      </c>
      <c r="R114" s="178">
        <f>Q114*H114</f>
        <v>0.45378479999999999</v>
      </c>
      <c r="S114" s="178">
        <v>0</v>
      </c>
      <c r="T114" s="179">
        <f>S114*H114</f>
        <v>0</v>
      </c>
      <c r="AR114" s="22" t="s">
        <v>22</v>
      </c>
      <c r="AT114" s="22" t="s">
        <v>135</v>
      </c>
      <c r="AU114" s="22" t="s">
        <v>81</v>
      </c>
      <c r="AY114" s="22" t="s">
        <v>133</v>
      </c>
      <c r="BE114" s="180">
        <f>IF(N114="základní",J114,0)</f>
        <v>210.72</v>
      </c>
      <c r="BF114" s="180">
        <f>IF(N114="snížená",J114,0)</f>
        <v>0</v>
      </c>
      <c r="BG114" s="180">
        <f>IF(N114="zákl. přenesená",J114,0)</f>
        <v>0</v>
      </c>
      <c r="BH114" s="180">
        <f>IF(N114="sníž. přenesená",J114,0)</f>
        <v>0</v>
      </c>
      <c r="BI114" s="180">
        <f>IF(N114="nulová",J114,0)</f>
        <v>0</v>
      </c>
      <c r="BJ114" s="22" t="s">
        <v>22</v>
      </c>
      <c r="BK114" s="180">
        <f>ROUND(I114*H114,2)</f>
        <v>210.72</v>
      </c>
      <c r="BL114" s="22" t="s">
        <v>22</v>
      </c>
      <c r="BM114" s="22" t="s">
        <v>1067</v>
      </c>
    </row>
    <row r="115" spans="2:65" s="1" customFormat="1" ht="54">
      <c r="B115" s="36"/>
      <c r="C115" s="58"/>
      <c r="D115" s="181" t="s">
        <v>142</v>
      </c>
      <c r="E115" s="58"/>
      <c r="F115" s="182" t="s">
        <v>263</v>
      </c>
      <c r="G115" s="58"/>
      <c r="H115" s="58"/>
      <c r="I115" s="58"/>
      <c r="J115" s="58"/>
      <c r="K115" s="58"/>
      <c r="L115" s="56"/>
      <c r="M115" s="183"/>
      <c r="N115" s="37"/>
      <c r="O115" s="37"/>
      <c r="P115" s="37"/>
      <c r="Q115" s="37"/>
      <c r="R115" s="37"/>
      <c r="S115" s="37"/>
      <c r="T115" s="73"/>
      <c r="AT115" s="22" t="s">
        <v>142</v>
      </c>
      <c r="AU115" s="22" t="s">
        <v>81</v>
      </c>
    </row>
    <row r="116" spans="2:65" s="11" customFormat="1">
      <c r="B116" s="184"/>
      <c r="C116" s="185"/>
      <c r="D116" s="181" t="s">
        <v>144</v>
      </c>
      <c r="E116" s="186" t="s">
        <v>20</v>
      </c>
      <c r="F116" s="187" t="s">
        <v>1068</v>
      </c>
      <c r="G116" s="185"/>
      <c r="H116" s="188">
        <v>0.24</v>
      </c>
      <c r="I116" s="185"/>
      <c r="J116" s="185"/>
      <c r="K116" s="185"/>
      <c r="L116" s="189"/>
      <c r="M116" s="190"/>
      <c r="N116" s="191"/>
      <c r="O116" s="191"/>
      <c r="P116" s="191"/>
      <c r="Q116" s="191"/>
      <c r="R116" s="191"/>
      <c r="S116" s="191"/>
      <c r="T116" s="192"/>
      <c r="AT116" s="193" t="s">
        <v>144</v>
      </c>
      <c r="AU116" s="193" t="s">
        <v>81</v>
      </c>
      <c r="AV116" s="11" t="s">
        <v>81</v>
      </c>
      <c r="AW116" s="11" t="s">
        <v>146</v>
      </c>
      <c r="AX116" s="11" t="s">
        <v>22</v>
      </c>
      <c r="AY116" s="193" t="s">
        <v>133</v>
      </c>
    </row>
    <row r="117" spans="2:65" s="10" customFormat="1" ht="29.85" customHeight="1">
      <c r="B117" s="154"/>
      <c r="C117" s="155"/>
      <c r="D117" s="167" t="s">
        <v>71</v>
      </c>
      <c r="E117" s="168" t="s">
        <v>172</v>
      </c>
      <c r="F117" s="168" t="s">
        <v>1069</v>
      </c>
      <c r="G117" s="155"/>
      <c r="H117" s="155"/>
      <c r="I117" s="155"/>
      <c r="J117" s="169">
        <f>BK117</f>
        <v>17000</v>
      </c>
      <c r="K117" s="155"/>
      <c r="L117" s="159"/>
      <c r="M117" s="160"/>
      <c r="N117" s="161"/>
      <c r="O117" s="161"/>
      <c r="P117" s="162">
        <f>P118</f>
        <v>0.52900000000000003</v>
      </c>
      <c r="Q117" s="161"/>
      <c r="R117" s="162">
        <f>R118</f>
        <v>2.7689999999999999E-2</v>
      </c>
      <c r="S117" s="161"/>
      <c r="T117" s="163">
        <f>T118</f>
        <v>0</v>
      </c>
      <c r="AR117" s="164" t="s">
        <v>22</v>
      </c>
      <c r="AT117" s="165" t="s">
        <v>71</v>
      </c>
      <c r="AU117" s="165" t="s">
        <v>22</v>
      </c>
      <c r="AY117" s="164" t="s">
        <v>133</v>
      </c>
      <c r="BK117" s="166">
        <f>BK118</f>
        <v>17000</v>
      </c>
    </row>
    <row r="118" spans="2:65" s="1" customFormat="1" ht="22.5" customHeight="1">
      <c r="B118" s="36"/>
      <c r="C118" s="170" t="s">
        <v>200</v>
      </c>
      <c r="D118" s="170" t="s">
        <v>135</v>
      </c>
      <c r="E118" s="171" t="s">
        <v>1070</v>
      </c>
      <c r="F118" s="172" t="s">
        <v>1071</v>
      </c>
      <c r="G118" s="173" t="s">
        <v>450</v>
      </c>
      <c r="H118" s="174">
        <v>1</v>
      </c>
      <c r="I118" s="175">
        <v>17000</v>
      </c>
      <c r="J118" s="175">
        <f>ROUND(I118*H118,2)</f>
        <v>17000</v>
      </c>
      <c r="K118" s="172" t="s">
        <v>20</v>
      </c>
      <c r="L118" s="56"/>
      <c r="M118" s="176" t="s">
        <v>20</v>
      </c>
      <c r="N118" s="177" t="s">
        <v>43</v>
      </c>
      <c r="O118" s="178">
        <v>0.52900000000000003</v>
      </c>
      <c r="P118" s="178">
        <f>O118*H118</f>
        <v>0.52900000000000003</v>
      </c>
      <c r="Q118" s="178">
        <v>2.7689999999999999E-2</v>
      </c>
      <c r="R118" s="178">
        <f>Q118*H118</f>
        <v>2.7689999999999999E-2</v>
      </c>
      <c r="S118" s="178">
        <v>0</v>
      </c>
      <c r="T118" s="179">
        <f>S118*H118</f>
        <v>0</v>
      </c>
      <c r="AR118" s="22" t="s">
        <v>140</v>
      </c>
      <c r="AT118" s="22" t="s">
        <v>135</v>
      </c>
      <c r="AU118" s="22" t="s">
        <v>81</v>
      </c>
      <c r="AY118" s="22" t="s">
        <v>133</v>
      </c>
      <c r="BE118" s="180">
        <f>IF(N118="základní",J118,0)</f>
        <v>17000</v>
      </c>
      <c r="BF118" s="180">
        <f>IF(N118="snížená",J118,0)</f>
        <v>0</v>
      </c>
      <c r="BG118" s="180">
        <f>IF(N118="zákl. přenesená",J118,0)</f>
        <v>0</v>
      </c>
      <c r="BH118" s="180">
        <f>IF(N118="sníž. přenesená",J118,0)</f>
        <v>0</v>
      </c>
      <c r="BI118" s="180">
        <f>IF(N118="nulová",J118,0)</f>
        <v>0</v>
      </c>
      <c r="BJ118" s="22" t="s">
        <v>22</v>
      </c>
      <c r="BK118" s="180">
        <f>ROUND(I118*H118,2)</f>
        <v>17000</v>
      </c>
      <c r="BL118" s="22" t="s">
        <v>140</v>
      </c>
      <c r="BM118" s="22" t="s">
        <v>1072</v>
      </c>
    </row>
    <row r="119" spans="2:65" s="10" customFormat="1" ht="29.85" customHeight="1">
      <c r="B119" s="154"/>
      <c r="C119" s="155"/>
      <c r="D119" s="167" t="s">
        <v>71</v>
      </c>
      <c r="E119" s="168" t="s">
        <v>182</v>
      </c>
      <c r="F119" s="168" t="s">
        <v>281</v>
      </c>
      <c r="G119" s="155"/>
      <c r="H119" s="155"/>
      <c r="I119" s="155"/>
      <c r="J119" s="169">
        <f>BK119</f>
        <v>47980.02</v>
      </c>
      <c r="K119" s="155"/>
      <c r="L119" s="159"/>
      <c r="M119" s="160"/>
      <c r="N119" s="161"/>
      <c r="O119" s="161"/>
      <c r="P119" s="162">
        <f>SUM(P120:P154)</f>
        <v>24.5885</v>
      </c>
      <c r="Q119" s="161"/>
      <c r="R119" s="162">
        <f>SUM(R120:R154)</f>
        <v>0.11744750000000001</v>
      </c>
      <c r="S119" s="161"/>
      <c r="T119" s="163">
        <f>SUM(T120:T154)</f>
        <v>0</v>
      </c>
      <c r="AR119" s="164" t="s">
        <v>22</v>
      </c>
      <c r="AT119" s="165" t="s">
        <v>71</v>
      </c>
      <c r="AU119" s="165" t="s">
        <v>22</v>
      </c>
      <c r="AY119" s="164" t="s">
        <v>133</v>
      </c>
      <c r="BK119" s="166">
        <f>SUM(BK120:BK154)</f>
        <v>47980.02</v>
      </c>
    </row>
    <row r="120" spans="2:65" s="1" customFormat="1" ht="31.5" customHeight="1">
      <c r="B120" s="36"/>
      <c r="C120" s="170" t="s">
        <v>204</v>
      </c>
      <c r="D120" s="170" t="s">
        <v>135</v>
      </c>
      <c r="E120" s="171" t="s">
        <v>856</v>
      </c>
      <c r="F120" s="172" t="s">
        <v>857</v>
      </c>
      <c r="G120" s="173" t="s">
        <v>293</v>
      </c>
      <c r="H120" s="174">
        <v>5</v>
      </c>
      <c r="I120" s="175">
        <v>594</v>
      </c>
      <c r="J120" s="175">
        <f>ROUND(I120*H120,2)</f>
        <v>2970</v>
      </c>
      <c r="K120" s="172" t="s">
        <v>139</v>
      </c>
      <c r="L120" s="56"/>
      <c r="M120" s="176" t="s">
        <v>20</v>
      </c>
      <c r="N120" s="177" t="s">
        <v>43</v>
      </c>
      <c r="O120" s="178">
        <v>0.75900000000000001</v>
      </c>
      <c r="P120" s="178">
        <f>O120*H120</f>
        <v>3.7949999999999999</v>
      </c>
      <c r="Q120" s="178">
        <v>1.6100000000000001E-3</v>
      </c>
      <c r="R120" s="178">
        <f>Q120*H120</f>
        <v>8.0499999999999999E-3</v>
      </c>
      <c r="S120" s="178">
        <v>0</v>
      </c>
      <c r="T120" s="179">
        <f>S120*H120</f>
        <v>0</v>
      </c>
      <c r="AR120" s="22" t="s">
        <v>140</v>
      </c>
      <c r="AT120" s="22" t="s">
        <v>135</v>
      </c>
      <c r="AU120" s="22" t="s">
        <v>81</v>
      </c>
      <c r="AY120" s="22" t="s">
        <v>133</v>
      </c>
      <c r="BE120" s="180">
        <f>IF(N120="základní",J120,0)</f>
        <v>2970</v>
      </c>
      <c r="BF120" s="180">
        <f>IF(N120="snížená",J120,0)</f>
        <v>0</v>
      </c>
      <c r="BG120" s="180">
        <f>IF(N120="zákl. přenesená",J120,0)</f>
        <v>0</v>
      </c>
      <c r="BH120" s="180">
        <f>IF(N120="sníž. přenesená",J120,0)</f>
        <v>0</v>
      </c>
      <c r="BI120" s="180">
        <f>IF(N120="nulová",J120,0)</f>
        <v>0</v>
      </c>
      <c r="BJ120" s="22" t="s">
        <v>22</v>
      </c>
      <c r="BK120" s="180">
        <f>ROUND(I120*H120,2)</f>
        <v>2970</v>
      </c>
      <c r="BL120" s="22" t="s">
        <v>140</v>
      </c>
      <c r="BM120" s="22" t="s">
        <v>1073</v>
      </c>
    </row>
    <row r="121" spans="2:65" s="1" customFormat="1" ht="67.5">
      <c r="B121" s="36"/>
      <c r="C121" s="58"/>
      <c r="D121" s="196" t="s">
        <v>142</v>
      </c>
      <c r="E121" s="58"/>
      <c r="F121" s="208" t="s">
        <v>616</v>
      </c>
      <c r="G121" s="58"/>
      <c r="H121" s="58"/>
      <c r="I121" s="58"/>
      <c r="J121" s="58"/>
      <c r="K121" s="58"/>
      <c r="L121" s="56"/>
      <c r="M121" s="183"/>
      <c r="N121" s="37"/>
      <c r="O121" s="37"/>
      <c r="P121" s="37"/>
      <c r="Q121" s="37"/>
      <c r="R121" s="37"/>
      <c r="S121" s="37"/>
      <c r="T121" s="73"/>
      <c r="AT121" s="22" t="s">
        <v>142</v>
      </c>
      <c r="AU121" s="22" t="s">
        <v>81</v>
      </c>
    </row>
    <row r="122" spans="2:65" s="1" customFormat="1" ht="22.5" customHeight="1">
      <c r="B122" s="36"/>
      <c r="C122" s="209" t="s">
        <v>209</v>
      </c>
      <c r="D122" s="209" t="s">
        <v>232</v>
      </c>
      <c r="E122" s="210" t="s">
        <v>1074</v>
      </c>
      <c r="F122" s="211" t="s">
        <v>1075</v>
      </c>
      <c r="G122" s="212" t="s">
        <v>293</v>
      </c>
      <c r="H122" s="213">
        <v>2</v>
      </c>
      <c r="I122" s="214">
        <v>1498</v>
      </c>
      <c r="J122" s="214">
        <f>ROUND(I122*H122,2)</f>
        <v>2996</v>
      </c>
      <c r="K122" s="211" t="s">
        <v>20</v>
      </c>
      <c r="L122" s="215"/>
      <c r="M122" s="216" t="s">
        <v>20</v>
      </c>
      <c r="N122" s="217" t="s">
        <v>43</v>
      </c>
      <c r="O122" s="178">
        <v>0</v>
      </c>
      <c r="P122" s="178">
        <f>O122*H122</f>
        <v>0</v>
      </c>
      <c r="Q122" s="178">
        <v>3.7000000000000002E-3</v>
      </c>
      <c r="R122" s="178">
        <f>Q122*H122</f>
        <v>7.4000000000000003E-3</v>
      </c>
      <c r="S122" s="178">
        <v>0</v>
      </c>
      <c r="T122" s="179">
        <f>S122*H122</f>
        <v>0</v>
      </c>
      <c r="AR122" s="22" t="s">
        <v>182</v>
      </c>
      <c r="AT122" s="22" t="s">
        <v>232</v>
      </c>
      <c r="AU122" s="22" t="s">
        <v>81</v>
      </c>
      <c r="AY122" s="22" t="s">
        <v>133</v>
      </c>
      <c r="BE122" s="180">
        <f>IF(N122="základní",J122,0)</f>
        <v>2996</v>
      </c>
      <c r="BF122" s="180">
        <f>IF(N122="snížená",J122,0)</f>
        <v>0</v>
      </c>
      <c r="BG122" s="180">
        <f>IF(N122="zákl. přenesená",J122,0)</f>
        <v>0</v>
      </c>
      <c r="BH122" s="180">
        <f>IF(N122="sníž. přenesená",J122,0)</f>
        <v>0</v>
      </c>
      <c r="BI122" s="180">
        <f>IF(N122="nulová",J122,0)</f>
        <v>0</v>
      </c>
      <c r="BJ122" s="22" t="s">
        <v>22</v>
      </c>
      <c r="BK122" s="180">
        <f>ROUND(I122*H122,2)</f>
        <v>2996</v>
      </c>
      <c r="BL122" s="22" t="s">
        <v>140</v>
      </c>
      <c r="BM122" s="22" t="s">
        <v>1076</v>
      </c>
    </row>
    <row r="123" spans="2:65" s="1" customFormat="1" ht="22.5" customHeight="1">
      <c r="B123" s="36"/>
      <c r="C123" s="209" t="s">
        <v>10</v>
      </c>
      <c r="D123" s="209" t="s">
        <v>232</v>
      </c>
      <c r="E123" s="210" t="s">
        <v>1077</v>
      </c>
      <c r="F123" s="211" t="s">
        <v>1078</v>
      </c>
      <c r="G123" s="212" t="s">
        <v>293</v>
      </c>
      <c r="H123" s="213">
        <v>3</v>
      </c>
      <c r="I123" s="214">
        <v>747</v>
      </c>
      <c r="J123" s="214">
        <f>ROUND(I123*H123,2)</f>
        <v>2241</v>
      </c>
      <c r="K123" s="211" t="s">
        <v>20</v>
      </c>
      <c r="L123" s="215"/>
      <c r="M123" s="216" t="s">
        <v>20</v>
      </c>
      <c r="N123" s="217" t="s">
        <v>43</v>
      </c>
      <c r="O123" s="178">
        <v>0</v>
      </c>
      <c r="P123" s="178">
        <f>O123*H123</f>
        <v>0</v>
      </c>
      <c r="Q123" s="178">
        <v>2.3E-3</v>
      </c>
      <c r="R123" s="178">
        <f>Q123*H123</f>
        <v>6.8999999999999999E-3</v>
      </c>
      <c r="S123" s="178">
        <v>0</v>
      </c>
      <c r="T123" s="179">
        <f>S123*H123</f>
        <v>0</v>
      </c>
      <c r="AR123" s="22" t="s">
        <v>182</v>
      </c>
      <c r="AT123" s="22" t="s">
        <v>232</v>
      </c>
      <c r="AU123" s="22" t="s">
        <v>81</v>
      </c>
      <c r="AY123" s="22" t="s">
        <v>133</v>
      </c>
      <c r="BE123" s="180">
        <f>IF(N123="základní",J123,0)</f>
        <v>2241</v>
      </c>
      <c r="BF123" s="180">
        <f>IF(N123="snížená",J123,0)</f>
        <v>0</v>
      </c>
      <c r="BG123" s="180">
        <f>IF(N123="zákl. přenesená",J123,0)</f>
        <v>0</v>
      </c>
      <c r="BH123" s="180">
        <f>IF(N123="sníž. přenesená",J123,0)</f>
        <v>0</v>
      </c>
      <c r="BI123" s="180">
        <f>IF(N123="nulová",J123,0)</f>
        <v>0</v>
      </c>
      <c r="BJ123" s="22" t="s">
        <v>22</v>
      </c>
      <c r="BK123" s="180">
        <f>ROUND(I123*H123,2)</f>
        <v>2241</v>
      </c>
      <c r="BL123" s="22" t="s">
        <v>140</v>
      </c>
      <c r="BM123" s="22" t="s">
        <v>1079</v>
      </c>
    </row>
    <row r="124" spans="2:65" s="1" customFormat="1" ht="31.5" customHeight="1">
      <c r="B124" s="36"/>
      <c r="C124" s="170" t="s">
        <v>219</v>
      </c>
      <c r="D124" s="170" t="s">
        <v>135</v>
      </c>
      <c r="E124" s="171" t="s">
        <v>1080</v>
      </c>
      <c r="F124" s="172" t="s">
        <v>1081</v>
      </c>
      <c r="G124" s="173" t="s">
        <v>293</v>
      </c>
      <c r="H124" s="174">
        <v>1</v>
      </c>
      <c r="I124" s="175">
        <v>710</v>
      </c>
      <c r="J124" s="175">
        <f>ROUND(I124*H124,2)</f>
        <v>710</v>
      </c>
      <c r="K124" s="172" t="s">
        <v>139</v>
      </c>
      <c r="L124" s="56"/>
      <c r="M124" s="176" t="s">
        <v>20</v>
      </c>
      <c r="N124" s="177" t="s">
        <v>43</v>
      </c>
      <c r="O124" s="178">
        <v>1.0940000000000001</v>
      </c>
      <c r="P124" s="178">
        <f>O124*H124</f>
        <v>1.0940000000000001</v>
      </c>
      <c r="Q124" s="178">
        <v>1.0200000000000001E-3</v>
      </c>
      <c r="R124" s="178">
        <f>Q124*H124</f>
        <v>1.0200000000000001E-3</v>
      </c>
      <c r="S124" s="178">
        <v>0</v>
      </c>
      <c r="T124" s="179">
        <f>S124*H124</f>
        <v>0</v>
      </c>
      <c r="AR124" s="22" t="s">
        <v>140</v>
      </c>
      <c r="AT124" s="22" t="s">
        <v>135</v>
      </c>
      <c r="AU124" s="22" t="s">
        <v>81</v>
      </c>
      <c r="AY124" s="22" t="s">
        <v>133</v>
      </c>
      <c r="BE124" s="180">
        <f>IF(N124="základní",J124,0)</f>
        <v>710</v>
      </c>
      <c r="BF124" s="180">
        <f>IF(N124="snížená",J124,0)</f>
        <v>0</v>
      </c>
      <c r="BG124" s="180">
        <f>IF(N124="zákl. přenesená",J124,0)</f>
        <v>0</v>
      </c>
      <c r="BH124" s="180">
        <f>IF(N124="sníž. přenesená",J124,0)</f>
        <v>0</v>
      </c>
      <c r="BI124" s="180">
        <f>IF(N124="nulová",J124,0)</f>
        <v>0</v>
      </c>
      <c r="BJ124" s="22" t="s">
        <v>22</v>
      </c>
      <c r="BK124" s="180">
        <f>ROUND(I124*H124,2)</f>
        <v>710</v>
      </c>
      <c r="BL124" s="22" t="s">
        <v>140</v>
      </c>
      <c r="BM124" s="22" t="s">
        <v>1082</v>
      </c>
    </row>
    <row r="125" spans="2:65" s="1" customFormat="1" ht="67.5">
      <c r="B125" s="36"/>
      <c r="C125" s="58"/>
      <c r="D125" s="196" t="s">
        <v>142</v>
      </c>
      <c r="E125" s="58"/>
      <c r="F125" s="208" t="s">
        <v>616</v>
      </c>
      <c r="G125" s="58"/>
      <c r="H125" s="58"/>
      <c r="I125" s="58"/>
      <c r="J125" s="58"/>
      <c r="K125" s="58"/>
      <c r="L125" s="56"/>
      <c r="M125" s="183"/>
      <c r="N125" s="37"/>
      <c r="O125" s="37"/>
      <c r="P125" s="37"/>
      <c r="Q125" s="37"/>
      <c r="R125" s="37"/>
      <c r="S125" s="37"/>
      <c r="T125" s="73"/>
      <c r="AT125" s="22" t="s">
        <v>142</v>
      </c>
      <c r="AU125" s="22" t="s">
        <v>81</v>
      </c>
    </row>
    <row r="126" spans="2:65" s="1" customFormat="1" ht="22.5" customHeight="1">
      <c r="B126" s="36"/>
      <c r="C126" s="209" t="s">
        <v>225</v>
      </c>
      <c r="D126" s="209" t="s">
        <v>232</v>
      </c>
      <c r="E126" s="210" t="s">
        <v>1083</v>
      </c>
      <c r="F126" s="211" t="s">
        <v>1084</v>
      </c>
      <c r="G126" s="212" t="s">
        <v>293</v>
      </c>
      <c r="H126" s="213">
        <v>1</v>
      </c>
      <c r="I126" s="214">
        <v>1880</v>
      </c>
      <c r="J126" s="214">
        <f>ROUND(I126*H126,2)</f>
        <v>1880</v>
      </c>
      <c r="K126" s="211" t="s">
        <v>20</v>
      </c>
      <c r="L126" s="215"/>
      <c r="M126" s="216" t="s">
        <v>20</v>
      </c>
      <c r="N126" s="217" t="s">
        <v>43</v>
      </c>
      <c r="O126" s="178">
        <v>0</v>
      </c>
      <c r="P126" s="178">
        <f>O126*H126</f>
        <v>0</v>
      </c>
      <c r="Q126" s="178">
        <v>1.2500000000000001E-2</v>
      </c>
      <c r="R126" s="178">
        <f>Q126*H126</f>
        <v>1.2500000000000001E-2</v>
      </c>
      <c r="S126" s="178">
        <v>0</v>
      </c>
      <c r="T126" s="179">
        <f>S126*H126</f>
        <v>0</v>
      </c>
      <c r="AR126" s="22" t="s">
        <v>182</v>
      </c>
      <c r="AT126" s="22" t="s">
        <v>232</v>
      </c>
      <c r="AU126" s="22" t="s">
        <v>81</v>
      </c>
      <c r="AY126" s="22" t="s">
        <v>133</v>
      </c>
      <c r="BE126" s="180">
        <f>IF(N126="základní",J126,0)</f>
        <v>1880</v>
      </c>
      <c r="BF126" s="180">
        <f>IF(N126="snížená",J126,0)</f>
        <v>0</v>
      </c>
      <c r="BG126" s="180">
        <f>IF(N126="zákl. přenesená",J126,0)</f>
        <v>0</v>
      </c>
      <c r="BH126" s="180">
        <f>IF(N126="sníž. přenesená",J126,0)</f>
        <v>0</v>
      </c>
      <c r="BI126" s="180">
        <f>IF(N126="nulová",J126,0)</f>
        <v>0</v>
      </c>
      <c r="BJ126" s="22" t="s">
        <v>22</v>
      </c>
      <c r="BK126" s="180">
        <f>ROUND(I126*H126,2)</f>
        <v>1880</v>
      </c>
      <c r="BL126" s="22" t="s">
        <v>140</v>
      </c>
      <c r="BM126" s="22" t="s">
        <v>1085</v>
      </c>
    </row>
    <row r="127" spans="2:65" s="1" customFormat="1" ht="31.5" customHeight="1">
      <c r="B127" s="36"/>
      <c r="C127" s="170" t="s">
        <v>231</v>
      </c>
      <c r="D127" s="170" t="s">
        <v>135</v>
      </c>
      <c r="E127" s="171" t="s">
        <v>1086</v>
      </c>
      <c r="F127" s="172" t="s">
        <v>1087</v>
      </c>
      <c r="G127" s="173" t="s">
        <v>162</v>
      </c>
      <c r="H127" s="174">
        <v>35</v>
      </c>
      <c r="I127" s="175">
        <v>76.5</v>
      </c>
      <c r="J127" s="175">
        <f>ROUND(I127*H127,2)</f>
        <v>2677.5</v>
      </c>
      <c r="K127" s="172" t="s">
        <v>139</v>
      </c>
      <c r="L127" s="56"/>
      <c r="M127" s="176" t="s">
        <v>20</v>
      </c>
      <c r="N127" s="177" t="s">
        <v>43</v>
      </c>
      <c r="O127" s="178">
        <v>0.24</v>
      </c>
      <c r="P127" s="178">
        <f>O127*H127</f>
        <v>8.4</v>
      </c>
      <c r="Q127" s="178">
        <v>0</v>
      </c>
      <c r="R127" s="178">
        <f>Q127*H127</f>
        <v>0</v>
      </c>
      <c r="S127" s="178">
        <v>0</v>
      </c>
      <c r="T127" s="179">
        <f>S127*H127</f>
        <v>0</v>
      </c>
      <c r="AR127" s="22" t="s">
        <v>140</v>
      </c>
      <c r="AT127" s="22" t="s">
        <v>135</v>
      </c>
      <c r="AU127" s="22" t="s">
        <v>81</v>
      </c>
      <c r="AY127" s="22" t="s">
        <v>133</v>
      </c>
      <c r="BE127" s="180">
        <f>IF(N127="základní",J127,0)</f>
        <v>2677.5</v>
      </c>
      <c r="BF127" s="180">
        <f>IF(N127="snížená",J127,0)</f>
        <v>0</v>
      </c>
      <c r="BG127" s="180">
        <f>IF(N127="zákl. přenesená",J127,0)</f>
        <v>0</v>
      </c>
      <c r="BH127" s="180">
        <f>IF(N127="sníž. přenesená",J127,0)</f>
        <v>0</v>
      </c>
      <c r="BI127" s="180">
        <f>IF(N127="nulová",J127,0)</f>
        <v>0</v>
      </c>
      <c r="BJ127" s="22" t="s">
        <v>22</v>
      </c>
      <c r="BK127" s="180">
        <f>ROUND(I127*H127,2)</f>
        <v>2677.5</v>
      </c>
      <c r="BL127" s="22" t="s">
        <v>140</v>
      </c>
      <c r="BM127" s="22" t="s">
        <v>1088</v>
      </c>
    </row>
    <row r="128" spans="2:65" s="1" customFormat="1" ht="67.5">
      <c r="B128" s="36"/>
      <c r="C128" s="58"/>
      <c r="D128" s="196" t="s">
        <v>142</v>
      </c>
      <c r="E128" s="58"/>
      <c r="F128" s="208" t="s">
        <v>313</v>
      </c>
      <c r="G128" s="58"/>
      <c r="H128" s="58"/>
      <c r="I128" s="58"/>
      <c r="J128" s="58"/>
      <c r="K128" s="58"/>
      <c r="L128" s="56"/>
      <c r="M128" s="183"/>
      <c r="N128" s="37"/>
      <c r="O128" s="37"/>
      <c r="P128" s="37"/>
      <c r="Q128" s="37"/>
      <c r="R128" s="37"/>
      <c r="S128" s="37"/>
      <c r="T128" s="73"/>
      <c r="AT128" s="22" t="s">
        <v>142</v>
      </c>
      <c r="AU128" s="22" t="s">
        <v>81</v>
      </c>
    </row>
    <row r="129" spans="2:65" s="1" customFormat="1" ht="22.5" customHeight="1">
      <c r="B129" s="36"/>
      <c r="C129" s="209" t="s">
        <v>237</v>
      </c>
      <c r="D129" s="209" t="s">
        <v>232</v>
      </c>
      <c r="E129" s="210" t="s">
        <v>1089</v>
      </c>
      <c r="F129" s="211" t="s">
        <v>1090</v>
      </c>
      <c r="G129" s="212" t="s">
        <v>162</v>
      </c>
      <c r="H129" s="213">
        <v>35.524999999999999</v>
      </c>
      <c r="I129" s="214">
        <v>61.4</v>
      </c>
      <c r="J129" s="214">
        <f>ROUND(I129*H129,2)</f>
        <v>2181.2399999999998</v>
      </c>
      <c r="K129" s="211" t="s">
        <v>139</v>
      </c>
      <c r="L129" s="215"/>
      <c r="M129" s="216" t="s">
        <v>20</v>
      </c>
      <c r="N129" s="217" t="s">
        <v>43</v>
      </c>
      <c r="O129" s="178">
        <v>0</v>
      </c>
      <c r="P129" s="178">
        <f>O129*H129</f>
        <v>0</v>
      </c>
      <c r="Q129" s="178">
        <v>1E-3</v>
      </c>
      <c r="R129" s="178">
        <f>Q129*H129</f>
        <v>3.5525000000000001E-2</v>
      </c>
      <c r="S129" s="178">
        <v>0</v>
      </c>
      <c r="T129" s="179">
        <f>S129*H129</f>
        <v>0</v>
      </c>
      <c r="AR129" s="22" t="s">
        <v>182</v>
      </c>
      <c r="AT129" s="22" t="s">
        <v>232</v>
      </c>
      <c r="AU129" s="22" t="s">
        <v>81</v>
      </c>
      <c r="AY129" s="22" t="s">
        <v>133</v>
      </c>
      <c r="BE129" s="180">
        <f>IF(N129="základní",J129,0)</f>
        <v>2181.2399999999998</v>
      </c>
      <c r="BF129" s="180">
        <f>IF(N129="snížená",J129,0)</f>
        <v>0</v>
      </c>
      <c r="BG129" s="180">
        <f>IF(N129="zákl. přenesená",J129,0)</f>
        <v>0</v>
      </c>
      <c r="BH129" s="180">
        <f>IF(N129="sníž. přenesená",J129,0)</f>
        <v>0</v>
      </c>
      <c r="BI129" s="180">
        <f>IF(N129="nulová",J129,0)</f>
        <v>0</v>
      </c>
      <c r="BJ129" s="22" t="s">
        <v>22</v>
      </c>
      <c r="BK129" s="180">
        <f>ROUND(I129*H129,2)</f>
        <v>2181.2399999999998</v>
      </c>
      <c r="BL129" s="22" t="s">
        <v>140</v>
      </c>
      <c r="BM129" s="22" t="s">
        <v>1091</v>
      </c>
    </row>
    <row r="130" spans="2:65" s="11" customFormat="1">
      <c r="B130" s="184"/>
      <c r="C130" s="185"/>
      <c r="D130" s="196" t="s">
        <v>144</v>
      </c>
      <c r="E130" s="205" t="s">
        <v>20</v>
      </c>
      <c r="F130" s="206" t="s">
        <v>1092</v>
      </c>
      <c r="G130" s="185"/>
      <c r="H130" s="207">
        <v>35.524999999999999</v>
      </c>
      <c r="I130" s="185"/>
      <c r="J130" s="185"/>
      <c r="K130" s="185"/>
      <c r="L130" s="189"/>
      <c r="M130" s="190"/>
      <c r="N130" s="191"/>
      <c r="O130" s="191"/>
      <c r="P130" s="191"/>
      <c r="Q130" s="191"/>
      <c r="R130" s="191"/>
      <c r="S130" s="191"/>
      <c r="T130" s="192"/>
      <c r="AT130" s="193" t="s">
        <v>144</v>
      </c>
      <c r="AU130" s="193" t="s">
        <v>81</v>
      </c>
      <c r="AV130" s="11" t="s">
        <v>81</v>
      </c>
      <c r="AW130" s="11" t="s">
        <v>146</v>
      </c>
      <c r="AX130" s="11" t="s">
        <v>22</v>
      </c>
      <c r="AY130" s="193" t="s">
        <v>133</v>
      </c>
    </row>
    <row r="131" spans="2:65" s="1" customFormat="1" ht="31.5" customHeight="1">
      <c r="B131" s="36"/>
      <c r="C131" s="170" t="s">
        <v>242</v>
      </c>
      <c r="D131" s="170" t="s">
        <v>135</v>
      </c>
      <c r="E131" s="171" t="s">
        <v>1093</v>
      </c>
      <c r="F131" s="172" t="s">
        <v>1094</v>
      </c>
      <c r="G131" s="173" t="s">
        <v>293</v>
      </c>
      <c r="H131" s="174">
        <v>8</v>
      </c>
      <c r="I131" s="175">
        <v>188</v>
      </c>
      <c r="J131" s="175">
        <f>ROUND(I131*H131,2)</f>
        <v>1504</v>
      </c>
      <c r="K131" s="172" t="s">
        <v>139</v>
      </c>
      <c r="L131" s="56"/>
      <c r="M131" s="176" t="s">
        <v>20</v>
      </c>
      <c r="N131" s="177" t="s">
        <v>43</v>
      </c>
      <c r="O131" s="178">
        <v>0.56499999999999995</v>
      </c>
      <c r="P131" s="178">
        <f>O131*H131</f>
        <v>4.5199999999999996</v>
      </c>
      <c r="Q131" s="178">
        <v>0</v>
      </c>
      <c r="R131" s="178">
        <f>Q131*H131</f>
        <v>0</v>
      </c>
      <c r="S131" s="178">
        <v>0</v>
      </c>
      <c r="T131" s="179">
        <f>S131*H131</f>
        <v>0</v>
      </c>
      <c r="AR131" s="22" t="s">
        <v>140</v>
      </c>
      <c r="AT131" s="22" t="s">
        <v>135</v>
      </c>
      <c r="AU131" s="22" t="s">
        <v>81</v>
      </c>
      <c r="AY131" s="22" t="s">
        <v>133</v>
      </c>
      <c r="BE131" s="180">
        <f>IF(N131="základní",J131,0)</f>
        <v>1504</v>
      </c>
      <c r="BF131" s="180">
        <f>IF(N131="snížená",J131,0)</f>
        <v>0</v>
      </c>
      <c r="BG131" s="180">
        <f>IF(N131="zákl. přenesená",J131,0)</f>
        <v>0</v>
      </c>
      <c r="BH131" s="180">
        <f>IF(N131="sníž. přenesená",J131,0)</f>
        <v>0</v>
      </c>
      <c r="BI131" s="180">
        <f>IF(N131="nulová",J131,0)</f>
        <v>0</v>
      </c>
      <c r="BJ131" s="22" t="s">
        <v>22</v>
      </c>
      <c r="BK131" s="180">
        <f>ROUND(I131*H131,2)</f>
        <v>1504</v>
      </c>
      <c r="BL131" s="22" t="s">
        <v>140</v>
      </c>
      <c r="BM131" s="22" t="s">
        <v>1095</v>
      </c>
    </row>
    <row r="132" spans="2:65" s="1" customFormat="1" ht="40.5">
      <c r="B132" s="36"/>
      <c r="C132" s="58"/>
      <c r="D132" s="196" t="s">
        <v>142</v>
      </c>
      <c r="E132" s="58"/>
      <c r="F132" s="208" t="s">
        <v>322</v>
      </c>
      <c r="G132" s="58"/>
      <c r="H132" s="58"/>
      <c r="I132" s="58"/>
      <c r="J132" s="58"/>
      <c r="K132" s="58"/>
      <c r="L132" s="56"/>
      <c r="M132" s="183"/>
      <c r="N132" s="37"/>
      <c r="O132" s="37"/>
      <c r="P132" s="37"/>
      <c r="Q132" s="37"/>
      <c r="R132" s="37"/>
      <c r="S132" s="37"/>
      <c r="T132" s="73"/>
      <c r="AT132" s="22" t="s">
        <v>142</v>
      </c>
      <c r="AU132" s="22" t="s">
        <v>81</v>
      </c>
    </row>
    <row r="133" spans="2:65" s="1" customFormat="1" ht="22.5" customHeight="1">
      <c r="B133" s="36"/>
      <c r="C133" s="209" t="s">
        <v>9</v>
      </c>
      <c r="D133" s="209" t="s">
        <v>232</v>
      </c>
      <c r="E133" s="210" t="s">
        <v>1096</v>
      </c>
      <c r="F133" s="211" t="s">
        <v>1097</v>
      </c>
      <c r="G133" s="212" t="s">
        <v>293</v>
      </c>
      <c r="H133" s="213">
        <v>8</v>
      </c>
      <c r="I133" s="214">
        <v>502</v>
      </c>
      <c r="J133" s="214">
        <f>ROUND(I133*H133,2)</f>
        <v>4016</v>
      </c>
      <c r="K133" s="211" t="s">
        <v>20</v>
      </c>
      <c r="L133" s="215"/>
      <c r="M133" s="216" t="s">
        <v>20</v>
      </c>
      <c r="N133" s="217" t="s">
        <v>43</v>
      </c>
      <c r="O133" s="178">
        <v>0</v>
      </c>
      <c r="P133" s="178">
        <f>O133*H133</f>
        <v>0</v>
      </c>
      <c r="Q133" s="178">
        <v>3.4000000000000002E-4</v>
      </c>
      <c r="R133" s="178">
        <f>Q133*H133</f>
        <v>2.7200000000000002E-3</v>
      </c>
      <c r="S133" s="178">
        <v>0</v>
      </c>
      <c r="T133" s="179">
        <f>S133*H133</f>
        <v>0</v>
      </c>
      <c r="AR133" s="22" t="s">
        <v>182</v>
      </c>
      <c r="AT133" s="22" t="s">
        <v>232</v>
      </c>
      <c r="AU133" s="22" t="s">
        <v>81</v>
      </c>
      <c r="AY133" s="22" t="s">
        <v>133</v>
      </c>
      <c r="BE133" s="180">
        <f>IF(N133="základní",J133,0)</f>
        <v>4016</v>
      </c>
      <c r="BF133" s="180">
        <f>IF(N133="snížená",J133,0)</f>
        <v>0</v>
      </c>
      <c r="BG133" s="180">
        <f>IF(N133="zákl. přenesená",J133,0)</f>
        <v>0</v>
      </c>
      <c r="BH133" s="180">
        <f>IF(N133="sníž. přenesená",J133,0)</f>
        <v>0</v>
      </c>
      <c r="BI133" s="180">
        <f>IF(N133="nulová",J133,0)</f>
        <v>0</v>
      </c>
      <c r="BJ133" s="22" t="s">
        <v>22</v>
      </c>
      <c r="BK133" s="180">
        <f>ROUND(I133*H133,2)</f>
        <v>4016</v>
      </c>
      <c r="BL133" s="22" t="s">
        <v>140</v>
      </c>
      <c r="BM133" s="22" t="s">
        <v>1098</v>
      </c>
    </row>
    <row r="134" spans="2:65" s="1" customFormat="1" ht="31.5" customHeight="1">
      <c r="B134" s="36"/>
      <c r="C134" s="170" t="s">
        <v>253</v>
      </c>
      <c r="D134" s="170" t="s">
        <v>135</v>
      </c>
      <c r="E134" s="171" t="s">
        <v>1099</v>
      </c>
      <c r="F134" s="172" t="s">
        <v>1100</v>
      </c>
      <c r="G134" s="173" t="s">
        <v>293</v>
      </c>
      <c r="H134" s="174">
        <v>2</v>
      </c>
      <c r="I134" s="175">
        <v>440</v>
      </c>
      <c r="J134" s="175">
        <f>ROUND(I134*H134,2)</f>
        <v>880</v>
      </c>
      <c r="K134" s="172" t="s">
        <v>139</v>
      </c>
      <c r="L134" s="56"/>
      <c r="M134" s="176" t="s">
        <v>20</v>
      </c>
      <c r="N134" s="177" t="s">
        <v>43</v>
      </c>
      <c r="O134" s="178">
        <v>0.66</v>
      </c>
      <c r="P134" s="178">
        <f>O134*H134</f>
        <v>1.32</v>
      </c>
      <c r="Q134" s="178">
        <v>7.2000000000000005E-4</v>
      </c>
      <c r="R134" s="178">
        <f>Q134*H134</f>
        <v>1.4400000000000001E-3</v>
      </c>
      <c r="S134" s="178">
        <v>0</v>
      </c>
      <c r="T134" s="179">
        <f>S134*H134</f>
        <v>0</v>
      </c>
      <c r="AR134" s="22" t="s">
        <v>140</v>
      </c>
      <c r="AT134" s="22" t="s">
        <v>135</v>
      </c>
      <c r="AU134" s="22" t="s">
        <v>81</v>
      </c>
      <c r="AY134" s="22" t="s">
        <v>133</v>
      </c>
      <c r="BE134" s="180">
        <f>IF(N134="základní",J134,0)</f>
        <v>880</v>
      </c>
      <c r="BF134" s="180">
        <f>IF(N134="snížená",J134,0)</f>
        <v>0</v>
      </c>
      <c r="BG134" s="180">
        <f>IF(N134="zákl. přenesená",J134,0)</f>
        <v>0</v>
      </c>
      <c r="BH134" s="180">
        <f>IF(N134="sníž. přenesená",J134,0)</f>
        <v>0</v>
      </c>
      <c r="BI134" s="180">
        <f>IF(N134="nulová",J134,0)</f>
        <v>0</v>
      </c>
      <c r="BJ134" s="22" t="s">
        <v>22</v>
      </c>
      <c r="BK134" s="180">
        <f>ROUND(I134*H134,2)</f>
        <v>880</v>
      </c>
      <c r="BL134" s="22" t="s">
        <v>140</v>
      </c>
      <c r="BM134" s="22" t="s">
        <v>1101</v>
      </c>
    </row>
    <row r="135" spans="2:65" s="1" customFormat="1" ht="256.5">
      <c r="B135" s="36"/>
      <c r="C135" s="58"/>
      <c r="D135" s="196" t="s">
        <v>142</v>
      </c>
      <c r="E135" s="58"/>
      <c r="F135" s="208" t="s">
        <v>351</v>
      </c>
      <c r="G135" s="58"/>
      <c r="H135" s="58"/>
      <c r="I135" s="58"/>
      <c r="J135" s="58"/>
      <c r="K135" s="58"/>
      <c r="L135" s="56"/>
      <c r="M135" s="183"/>
      <c r="N135" s="37"/>
      <c r="O135" s="37"/>
      <c r="P135" s="37"/>
      <c r="Q135" s="37"/>
      <c r="R135" s="37"/>
      <c r="S135" s="37"/>
      <c r="T135" s="73"/>
      <c r="AT135" s="22" t="s">
        <v>142</v>
      </c>
      <c r="AU135" s="22" t="s">
        <v>81</v>
      </c>
    </row>
    <row r="136" spans="2:65" s="1" customFormat="1" ht="22.5" customHeight="1">
      <c r="B136" s="36"/>
      <c r="C136" s="209" t="s">
        <v>259</v>
      </c>
      <c r="D136" s="209" t="s">
        <v>232</v>
      </c>
      <c r="E136" s="210" t="s">
        <v>1102</v>
      </c>
      <c r="F136" s="211" t="s">
        <v>1103</v>
      </c>
      <c r="G136" s="212" t="s">
        <v>293</v>
      </c>
      <c r="H136" s="213">
        <v>2</v>
      </c>
      <c r="I136" s="214">
        <v>4504</v>
      </c>
      <c r="J136" s="214">
        <f>ROUND(I136*H136,2)</f>
        <v>9008</v>
      </c>
      <c r="K136" s="211" t="s">
        <v>20</v>
      </c>
      <c r="L136" s="215"/>
      <c r="M136" s="216" t="s">
        <v>20</v>
      </c>
      <c r="N136" s="217" t="s">
        <v>43</v>
      </c>
      <c r="O136" s="178">
        <v>0</v>
      </c>
      <c r="P136" s="178">
        <f>O136*H136</f>
        <v>0</v>
      </c>
      <c r="Q136" s="178">
        <v>1.17E-2</v>
      </c>
      <c r="R136" s="178">
        <f>Q136*H136</f>
        <v>2.3400000000000001E-2</v>
      </c>
      <c r="S136" s="178">
        <v>0</v>
      </c>
      <c r="T136" s="179">
        <f>S136*H136</f>
        <v>0</v>
      </c>
      <c r="AR136" s="22" t="s">
        <v>182</v>
      </c>
      <c r="AT136" s="22" t="s">
        <v>232</v>
      </c>
      <c r="AU136" s="22" t="s">
        <v>81</v>
      </c>
      <c r="AY136" s="22" t="s">
        <v>133</v>
      </c>
      <c r="BE136" s="180">
        <f>IF(N136="základní",J136,0)</f>
        <v>9008</v>
      </c>
      <c r="BF136" s="180">
        <f>IF(N136="snížená",J136,0)</f>
        <v>0</v>
      </c>
      <c r="BG136" s="180">
        <f>IF(N136="zákl. přenesená",J136,0)</f>
        <v>0</v>
      </c>
      <c r="BH136" s="180">
        <f>IF(N136="sníž. přenesená",J136,0)</f>
        <v>0</v>
      </c>
      <c r="BI136" s="180">
        <f>IF(N136="nulová",J136,0)</f>
        <v>0</v>
      </c>
      <c r="BJ136" s="22" t="s">
        <v>22</v>
      </c>
      <c r="BK136" s="180">
        <f>ROUND(I136*H136,2)</f>
        <v>9008</v>
      </c>
      <c r="BL136" s="22" t="s">
        <v>140</v>
      </c>
      <c r="BM136" s="22" t="s">
        <v>1104</v>
      </c>
    </row>
    <row r="137" spans="2:65" s="1" customFormat="1" ht="31.5" customHeight="1">
      <c r="B137" s="36"/>
      <c r="C137" s="170" t="s">
        <v>265</v>
      </c>
      <c r="D137" s="170" t="s">
        <v>135</v>
      </c>
      <c r="E137" s="171" t="s">
        <v>1105</v>
      </c>
      <c r="F137" s="172" t="s">
        <v>1106</v>
      </c>
      <c r="G137" s="173" t="s">
        <v>293</v>
      </c>
      <c r="H137" s="174">
        <v>1</v>
      </c>
      <c r="I137" s="175">
        <v>257</v>
      </c>
      <c r="J137" s="175">
        <f>ROUND(I137*H137,2)</f>
        <v>257</v>
      </c>
      <c r="K137" s="172" t="s">
        <v>139</v>
      </c>
      <c r="L137" s="56"/>
      <c r="M137" s="176" t="s">
        <v>20</v>
      </c>
      <c r="N137" s="177" t="s">
        <v>43</v>
      </c>
      <c r="O137" s="178">
        <v>0.63</v>
      </c>
      <c r="P137" s="178">
        <f>O137*H137</f>
        <v>0.63</v>
      </c>
      <c r="Q137" s="178">
        <v>6.8999999999999997E-4</v>
      </c>
      <c r="R137" s="178">
        <f>Q137*H137</f>
        <v>6.8999999999999997E-4</v>
      </c>
      <c r="S137" s="178">
        <v>0</v>
      </c>
      <c r="T137" s="179">
        <f>S137*H137</f>
        <v>0</v>
      </c>
      <c r="AR137" s="22" t="s">
        <v>140</v>
      </c>
      <c r="AT137" s="22" t="s">
        <v>135</v>
      </c>
      <c r="AU137" s="22" t="s">
        <v>81</v>
      </c>
      <c r="AY137" s="22" t="s">
        <v>133</v>
      </c>
      <c r="BE137" s="180">
        <f>IF(N137="základní",J137,0)</f>
        <v>257</v>
      </c>
      <c r="BF137" s="180">
        <f>IF(N137="snížená",J137,0)</f>
        <v>0</v>
      </c>
      <c r="BG137" s="180">
        <f>IF(N137="zákl. přenesená",J137,0)</f>
        <v>0</v>
      </c>
      <c r="BH137" s="180">
        <f>IF(N137="sníž. přenesená",J137,0)</f>
        <v>0</v>
      </c>
      <c r="BI137" s="180">
        <f>IF(N137="nulová",J137,0)</f>
        <v>0</v>
      </c>
      <c r="BJ137" s="22" t="s">
        <v>22</v>
      </c>
      <c r="BK137" s="180">
        <f>ROUND(I137*H137,2)</f>
        <v>257</v>
      </c>
      <c r="BL137" s="22" t="s">
        <v>140</v>
      </c>
      <c r="BM137" s="22" t="s">
        <v>1107</v>
      </c>
    </row>
    <row r="138" spans="2:65" s="1" customFormat="1" ht="256.5">
      <c r="B138" s="36"/>
      <c r="C138" s="58"/>
      <c r="D138" s="196" t="s">
        <v>142</v>
      </c>
      <c r="E138" s="58"/>
      <c r="F138" s="208" t="s">
        <v>351</v>
      </c>
      <c r="G138" s="58"/>
      <c r="H138" s="58"/>
      <c r="I138" s="58"/>
      <c r="J138" s="58"/>
      <c r="K138" s="58"/>
      <c r="L138" s="56"/>
      <c r="M138" s="183"/>
      <c r="N138" s="37"/>
      <c r="O138" s="37"/>
      <c r="P138" s="37"/>
      <c r="Q138" s="37"/>
      <c r="R138" s="37"/>
      <c r="S138" s="37"/>
      <c r="T138" s="73"/>
      <c r="AT138" s="22" t="s">
        <v>142</v>
      </c>
      <c r="AU138" s="22" t="s">
        <v>81</v>
      </c>
    </row>
    <row r="139" spans="2:65" s="1" customFormat="1" ht="22.5" customHeight="1">
      <c r="B139" s="36"/>
      <c r="C139" s="209" t="s">
        <v>270</v>
      </c>
      <c r="D139" s="209" t="s">
        <v>232</v>
      </c>
      <c r="E139" s="210" t="s">
        <v>1108</v>
      </c>
      <c r="F139" s="211" t="s">
        <v>1109</v>
      </c>
      <c r="G139" s="212" t="s">
        <v>293</v>
      </c>
      <c r="H139" s="213">
        <v>1</v>
      </c>
      <c r="I139" s="214">
        <v>3780</v>
      </c>
      <c r="J139" s="214">
        <f>ROUND(I139*H139,2)</f>
        <v>3780</v>
      </c>
      <c r="K139" s="211" t="s">
        <v>20</v>
      </c>
      <c r="L139" s="215"/>
      <c r="M139" s="216" t="s">
        <v>20</v>
      </c>
      <c r="N139" s="217" t="s">
        <v>43</v>
      </c>
      <c r="O139" s="178">
        <v>0</v>
      </c>
      <c r="P139" s="178">
        <f>O139*H139</f>
        <v>0</v>
      </c>
      <c r="Q139" s="178">
        <v>8.9999999999999993E-3</v>
      </c>
      <c r="R139" s="178">
        <f>Q139*H139</f>
        <v>8.9999999999999993E-3</v>
      </c>
      <c r="S139" s="178">
        <v>0</v>
      </c>
      <c r="T139" s="179">
        <f>S139*H139</f>
        <v>0</v>
      </c>
      <c r="AR139" s="22" t="s">
        <v>182</v>
      </c>
      <c r="AT139" s="22" t="s">
        <v>232</v>
      </c>
      <c r="AU139" s="22" t="s">
        <v>81</v>
      </c>
      <c r="AY139" s="22" t="s">
        <v>133</v>
      </c>
      <c r="BE139" s="180">
        <f>IF(N139="základní",J139,0)</f>
        <v>3780</v>
      </c>
      <c r="BF139" s="180">
        <f>IF(N139="snížená",J139,0)</f>
        <v>0</v>
      </c>
      <c r="BG139" s="180">
        <f>IF(N139="zákl. přenesená",J139,0)</f>
        <v>0</v>
      </c>
      <c r="BH139" s="180">
        <f>IF(N139="sníž. přenesená",J139,0)</f>
        <v>0</v>
      </c>
      <c r="BI139" s="180">
        <f>IF(N139="nulová",J139,0)</f>
        <v>0</v>
      </c>
      <c r="BJ139" s="22" t="s">
        <v>22</v>
      </c>
      <c r="BK139" s="180">
        <f>ROUND(I139*H139,2)</f>
        <v>3780</v>
      </c>
      <c r="BL139" s="22" t="s">
        <v>140</v>
      </c>
      <c r="BM139" s="22" t="s">
        <v>1110</v>
      </c>
    </row>
    <row r="140" spans="2:65" s="1" customFormat="1" ht="22.5" customHeight="1">
      <c r="B140" s="36"/>
      <c r="C140" s="209" t="s">
        <v>276</v>
      </c>
      <c r="D140" s="209" t="s">
        <v>232</v>
      </c>
      <c r="E140" s="210" t="s">
        <v>966</v>
      </c>
      <c r="F140" s="211" t="s">
        <v>967</v>
      </c>
      <c r="G140" s="212" t="s">
        <v>293</v>
      </c>
      <c r="H140" s="213">
        <v>7</v>
      </c>
      <c r="I140" s="214">
        <v>490</v>
      </c>
      <c r="J140" s="214">
        <f>ROUND(I140*H140,2)</f>
        <v>3430</v>
      </c>
      <c r="K140" s="211" t="s">
        <v>20</v>
      </c>
      <c r="L140" s="215"/>
      <c r="M140" s="216" t="s">
        <v>20</v>
      </c>
      <c r="N140" s="217" t="s">
        <v>43</v>
      </c>
      <c r="O140" s="178">
        <v>0</v>
      </c>
      <c r="P140" s="178">
        <f>O140*H140</f>
        <v>0</v>
      </c>
      <c r="Q140" s="178">
        <v>0</v>
      </c>
      <c r="R140" s="178">
        <f>Q140*H140</f>
        <v>0</v>
      </c>
      <c r="S140" s="178">
        <v>0</v>
      </c>
      <c r="T140" s="179">
        <f>S140*H140</f>
        <v>0</v>
      </c>
      <c r="AR140" s="22" t="s">
        <v>182</v>
      </c>
      <c r="AT140" s="22" t="s">
        <v>232</v>
      </c>
      <c r="AU140" s="22" t="s">
        <v>81</v>
      </c>
      <c r="AY140" s="22" t="s">
        <v>133</v>
      </c>
      <c r="BE140" s="180">
        <f>IF(N140="základní",J140,0)</f>
        <v>3430</v>
      </c>
      <c r="BF140" s="180">
        <f>IF(N140="snížená",J140,0)</f>
        <v>0</v>
      </c>
      <c r="BG140" s="180">
        <f>IF(N140="zákl. přenesená",J140,0)</f>
        <v>0</v>
      </c>
      <c r="BH140" s="180">
        <f>IF(N140="sníž. přenesená",J140,0)</f>
        <v>0</v>
      </c>
      <c r="BI140" s="180">
        <f>IF(N140="nulová",J140,0)</f>
        <v>0</v>
      </c>
      <c r="BJ140" s="22" t="s">
        <v>22</v>
      </c>
      <c r="BK140" s="180">
        <f>ROUND(I140*H140,2)</f>
        <v>3430</v>
      </c>
      <c r="BL140" s="22" t="s">
        <v>140</v>
      </c>
      <c r="BM140" s="22" t="s">
        <v>1111</v>
      </c>
    </row>
    <row r="141" spans="2:65" s="1" customFormat="1" ht="22.5" customHeight="1">
      <c r="B141" s="36"/>
      <c r="C141" s="170" t="s">
        <v>282</v>
      </c>
      <c r="D141" s="170" t="s">
        <v>135</v>
      </c>
      <c r="E141" s="171" t="s">
        <v>1112</v>
      </c>
      <c r="F141" s="172" t="s">
        <v>1113</v>
      </c>
      <c r="G141" s="173" t="s">
        <v>162</v>
      </c>
      <c r="H141" s="174">
        <v>35</v>
      </c>
      <c r="I141" s="175">
        <v>19.5</v>
      </c>
      <c r="J141" s="175">
        <f>ROUND(I141*H141,2)</f>
        <v>682.5</v>
      </c>
      <c r="K141" s="172" t="s">
        <v>139</v>
      </c>
      <c r="L141" s="56"/>
      <c r="M141" s="176" t="s">
        <v>20</v>
      </c>
      <c r="N141" s="177" t="s">
        <v>43</v>
      </c>
      <c r="O141" s="178">
        <v>6.2E-2</v>
      </c>
      <c r="P141" s="178">
        <f>O141*H141</f>
        <v>2.17</v>
      </c>
      <c r="Q141" s="178">
        <v>0</v>
      </c>
      <c r="R141" s="178">
        <f>Q141*H141</f>
        <v>0</v>
      </c>
      <c r="S141" s="178">
        <v>0</v>
      </c>
      <c r="T141" s="179">
        <f>S141*H141</f>
        <v>0</v>
      </c>
      <c r="AR141" s="22" t="s">
        <v>140</v>
      </c>
      <c r="AT141" s="22" t="s">
        <v>135</v>
      </c>
      <c r="AU141" s="22" t="s">
        <v>81</v>
      </c>
      <c r="AY141" s="22" t="s">
        <v>133</v>
      </c>
      <c r="BE141" s="180">
        <f>IF(N141="základní",J141,0)</f>
        <v>682.5</v>
      </c>
      <c r="BF141" s="180">
        <f>IF(N141="snížená",J141,0)</f>
        <v>0</v>
      </c>
      <c r="BG141" s="180">
        <f>IF(N141="zákl. přenesená",J141,0)</f>
        <v>0</v>
      </c>
      <c r="BH141" s="180">
        <f>IF(N141="sníž. přenesená",J141,0)</f>
        <v>0</v>
      </c>
      <c r="BI141" s="180">
        <f>IF(N141="nulová",J141,0)</f>
        <v>0</v>
      </c>
      <c r="BJ141" s="22" t="s">
        <v>22</v>
      </c>
      <c r="BK141" s="180">
        <f>ROUND(I141*H141,2)</f>
        <v>682.5</v>
      </c>
      <c r="BL141" s="22" t="s">
        <v>140</v>
      </c>
      <c r="BM141" s="22" t="s">
        <v>1114</v>
      </c>
    </row>
    <row r="142" spans="2:65" s="1" customFormat="1" ht="40.5">
      <c r="B142" s="36"/>
      <c r="C142" s="58"/>
      <c r="D142" s="196" t="s">
        <v>142</v>
      </c>
      <c r="E142" s="58"/>
      <c r="F142" s="208" t="s">
        <v>385</v>
      </c>
      <c r="G142" s="58"/>
      <c r="H142" s="58"/>
      <c r="I142" s="58"/>
      <c r="J142" s="58"/>
      <c r="K142" s="58"/>
      <c r="L142" s="56"/>
      <c r="M142" s="183"/>
      <c r="N142" s="37"/>
      <c r="O142" s="37"/>
      <c r="P142" s="37"/>
      <c r="Q142" s="37"/>
      <c r="R142" s="37"/>
      <c r="S142" s="37"/>
      <c r="T142" s="73"/>
      <c r="AT142" s="22" t="s">
        <v>142</v>
      </c>
      <c r="AU142" s="22" t="s">
        <v>81</v>
      </c>
    </row>
    <row r="143" spans="2:65" s="1" customFormat="1" ht="22.5" customHeight="1">
      <c r="B143" s="36"/>
      <c r="C143" s="170" t="s">
        <v>286</v>
      </c>
      <c r="D143" s="170" t="s">
        <v>135</v>
      </c>
      <c r="E143" s="171" t="s">
        <v>1115</v>
      </c>
      <c r="F143" s="172" t="s">
        <v>1116</v>
      </c>
      <c r="G143" s="173" t="s">
        <v>162</v>
      </c>
      <c r="H143" s="174">
        <v>35</v>
      </c>
      <c r="I143" s="175">
        <v>13.7</v>
      </c>
      <c r="J143" s="175">
        <f>ROUND(I143*H143,2)</f>
        <v>479.5</v>
      </c>
      <c r="K143" s="172" t="s">
        <v>139</v>
      </c>
      <c r="L143" s="56"/>
      <c r="M143" s="176" t="s">
        <v>20</v>
      </c>
      <c r="N143" s="177" t="s">
        <v>43</v>
      </c>
      <c r="O143" s="178">
        <v>4.3999999999999997E-2</v>
      </c>
      <c r="P143" s="178">
        <f>O143*H143</f>
        <v>1.5399999999999998</v>
      </c>
      <c r="Q143" s="178">
        <v>0</v>
      </c>
      <c r="R143" s="178">
        <f>Q143*H143</f>
        <v>0</v>
      </c>
      <c r="S143" s="178">
        <v>0</v>
      </c>
      <c r="T143" s="179">
        <f>S143*H143</f>
        <v>0</v>
      </c>
      <c r="AR143" s="22" t="s">
        <v>140</v>
      </c>
      <c r="AT143" s="22" t="s">
        <v>135</v>
      </c>
      <c r="AU143" s="22" t="s">
        <v>81</v>
      </c>
      <c r="AY143" s="22" t="s">
        <v>133</v>
      </c>
      <c r="BE143" s="180">
        <f>IF(N143="základní",J143,0)</f>
        <v>479.5</v>
      </c>
      <c r="BF143" s="180">
        <f>IF(N143="snížená",J143,0)</f>
        <v>0</v>
      </c>
      <c r="BG143" s="180">
        <f>IF(N143="zákl. přenesená",J143,0)</f>
        <v>0</v>
      </c>
      <c r="BH143" s="180">
        <f>IF(N143="sníž. přenesená",J143,0)</f>
        <v>0</v>
      </c>
      <c r="BI143" s="180">
        <f>IF(N143="nulová",J143,0)</f>
        <v>0</v>
      </c>
      <c r="BJ143" s="22" t="s">
        <v>22</v>
      </c>
      <c r="BK143" s="180">
        <f>ROUND(I143*H143,2)</f>
        <v>479.5</v>
      </c>
      <c r="BL143" s="22" t="s">
        <v>140</v>
      </c>
      <c r="BM143" s="22" t="s">
        <v>1117</v>
      </c>
    </row>
    <row r="144" spans="2:65" s="1" customFormat="1" ht="94.5">
      <c r="B144" s="36"/>
      <c r="C144" s="58"/>
      <c r="D144" s="196" t="s">
        <v>142</v>
      </c>
      <c r="E144" s="58"/>
      <c r="F144" s="208" t="s">
        <v>380</v>
      </c>
      <c r="G144" s="58"/>
      <c r="H144" s="58"/>
      <c r="I144" s="58"/>
      <c r="J144" s="58"/>
      <c r="K144" s="58"/>
      <c r="L144" s="56"/>
      <c r="M144" s="183"/>
      <c r="N144" s="37"/>
      <c r="O144" s="37"/>
      <c r="P144" s="37"/>
      <c r="Q144" s="37"/>
      <c r="R144" s="37"/>
      <c r="S144" s="37"/>
      <c r="T144" s="73"/>
      <c r="AT144" s="22" t="s">
        <v>142</v>
      </c>
      <c r="AU144" s="22" t="s">
        <v>81</v>
      </c>
    </row>
    <row r="145" spans="2:65" s="1" customFormat="1" ht="22.5" customHeight="1">
      <c r="B145" s="36"/>
      <c r="C145" s="170" t="s">
        <v>290</v>
      </c>
      <c r="D145" s="170" t="s">
        <v>135</v>
      </c>
      <c r="E145" s="171" t="s">
        <v>429</v>
      </c>
      <c r="F145" s="172" t="s">
        <v>430</v>
      </c>
      <c r="G145" s="173" t="s">
        <v>162</v>
      </c>
      <c r="H145" s="174">
        <v>3.75</v>
      </c>
      <c r="I145" s="175">
        <v>37.700000000000003</v>
      </c>
      <c r="J145" s="175">
        <f>ROUND(I145*H145,2)</f>
        <v>141.38</v>
      </c>
      <c r="K145" s="172" t="s">
        <v>139</v>
      </c>
      <c r="L145" s="56"/>
      <c r="M145" s="176" t="s">
        <v>20</v>
      </c>
      <c r="N145" s="177" t="s">
        <v>43</v>
      </c>
      <c r="O145" s="178">
        <v>5.3999999999999999E-2</v>
      </c>
      <c r="P145" s="178">
        <f>O145*H145</f>
        <v>0.20249999999999999</v>
      </c>
      <c r="Q145" s="178">
        <v>1.9000000000000001E-4</v>
      </c>
      <c r="R145" s="178">
        <f>Q145*H145</f>
        <v>7.1250000000000003E-4</v>
      </c>
      <c r="S145" s="178">
        <v>0</v>
      </c>
      <c r="T145" s="179">
        <f>S145*H145</f>
        <v>0</v>
      </c>
      <c r="AR145" s="22" t="s">
        <v>140</v>
      </c>
      <c r="AT145" s="22" t="s">
        <v>135</v>
      </c>
      <c r="AU145" s="22" t="s">
        <v>81</v>
      </c>
      <c r="AY145" s="22" t="s">
        <v>133</v>
      </c>
      <c r="BE145" s="180">
        <f>IF(N145="základní",J145,0)</f>
        <v>141.38</v>
      </c>
      <c r="BF145" s="180">
        <f>IF(N145="snížená",J145,0)</f>
        <v>0</v>
      </c>
      <c r="BG145" s="180">
        <f>IF(N145="zákl. přenesená",J145,0)</f>
        <v>0</v>
      </c>
      <c r="BH145" s="180">
        <f>IF(N145="sníž. přenesená",J145,0)</f>
        <v>0</v>
      </c>
      <c r="BI145" s="180">
        <f>IF(N145="nulová",J145,0)</f>
        <v>0</v>
      </c>
      <c r="BJ145" s="22" t="s">
        <v>22</v>
      </c>
      <c r="BK145" s="180">
        <f>ROUND(I145*H145,2)</f>
        <v>141.38</v>
      </c>
      <c r="BL145" s="22" t="s">
        <v>140</v>
      </c>
      <c r="BM145" s="22" t="s">
        <v>1118</v>
      </c>
    </row>
    <row r="146" spans="2:65" s="11" customFormat="1">
      <c r="B146" s="184"/>
      <c r="C146" s="185"/>
      <c r="D146" s="196" t="s">
        <v>144</v>
      </c>
      <c r="E146" s="185"/>
      <c r="F146" s="206" t="s">
        <v>1119</v>
      </c>
      <c r="G146" s="185"/>
      <c r="H146" s="207">
        <v>3.75</v>
      </c>
      <c r="I146" s="185"/>
      <c r="J146" s="185"/>
      <c r="K146" s="185"/>
      <c r="L146" s="189"/>
      <c r="M146" s="190"/>
      <c r="N146" s="191"/>
      <c r="O146" s="191"/>
      <c r="P146" s="191"/>
      <c r="Q146" s="191"/>
      <c r="R146" s="191"/>
      <c r="S146" s="191"/>
      <c r="T146" s="192"/>
      <c r="AT146" s="193" t="s">
        <v>144</v>
      </c>
      <c r="AU146" s="193" t="s">
        <v>81</v>
      </c>
      <c r="AV146" s="11" t="s">
        <v>81</v>
      </c>
      <c r="AW146" s="11" t="s">
        <v>6</v>
      </c>
      <c r="AX146" s="11" t="s">
        <v>22</v>
      </c>
      <c r="AY146" s="193" t="s">
        <v>133</v>
      </c>
    </row>
    <row r="147" spans="2:65" s="1" customFormat="1" ht="22.5" customHeight="1">
      <c r="B147" s="36"/>
      <c r="C147" s="170" t="s">
        <v>295</v>
      </c>
      <c r="D147" s="170" t="s">
        <v>135</v>
      </c>
      <c r="E147" s="171" t="s">
        <v>1120</v>
      </c>
      <c r="F147" s="172" t="s">
        <v>1121</v>
      </c>
      <c r="G147" s="173" t="s">
        <v>162</v>
      </c>
      <c r="H147" s="174">
        <v>3</v>
      </c>
      <c r="I147" s="175">
        <v>10.5</v>
      </c>
      <c r="J147" s="175">
        <f t="shared" ref="J147:J154" si="0">ROUND(I147*H147,2)</f>
        <v>31.5</v>
      </c>
      <c r="K147" s="172" t="s">
        <v>139</v>
      </c>
      <c r="L147" s="56"/>
      <c r="M147" s="176" t="s">
        <v>20</v>
      </c>
      <c r="N147" s="177" t="s">
        <v>43</v>
      </c>
      <c r="O147" s="178">
        <v>2.3E-2</v>
      </c>
      <c r="P147" s="178">
        <f t="shared" ref="P147:P154" si="1">O147*H147</f>
        <v>6.9000000000000006E-2</v>
      </c>
      <c r="Q147" s="178">
        <v>6.9999999999999994E-5</v>
      </c>
      <c r="R147" s="178">
        <f t="shared" ref="R147:R154" si="2">Q147*H147</f>
        <v>2.0999999999999998E-4</v>
      </c>
      <c r="S147" s="178">
        <v>0</v>
      </c>
      <c r="T147" s="179">
        <f t="shared" ref="T147:T154" si="3">S147*H147</f>
        <v>0</v>
      </c>
      <c r="AR147" s="22" t="s">
        <v>140</v>
      </c>
      <c r="AT147" s="22" t="s">
        <v>135</v>
      </c>
      <c r="AU147" s="22" t="s">
        <v>81</v>
      </c>
      <c r="AY147" s="22" t="s">
        <v>133</v>
      </c>
      <c r="BE147" s="180">
        <f t="shared" ref="BE147:BE154" si="4">IF(N147="základní",J147,0)</f>
        <v>31.5</v>
      </c>
      <c r="BF147" s="180">
        <f t="shared" ref="BF147:BF154" si="5">IF(N147="snížená",J147,0)</f>
        <v>0</v>
      </c>
      <c r="BG147" s="180">
        <f t="shared" ref="BG147:BG154" si="6">IF(N147="zákl. přenesená",J147,0)</f>
        <v>0</v>
      </c>
      <c r="BH147" s="180">
        <f t="shared" ref="BH147:BH154" si="7">IF(N147="sníž. přenesená",J147,0)</f>
        <v>0</v>
      </c>
      <c r="BI147" s="180">
        <f t="shared" ref="BI147:BI154" si="8">IF(N147="nulová",J147,0)</f>
        <v>0</v>
      </c>
      <c r="BJ147" s="22" t="s">
        <v>22</v>
      </c>
      <c r="BK147" s="180">
        <f t="shared" ref="BK147:BK154" si="9">ROUND(I147*H147,2)</f>
        <v>31.5</v>
      </c>
      <c r="BL147" s="22" t="s">
        <v>140</v>
      </c>
      <c r="BM147" s="22" t="s">
        <v>1122</v>
      </c>
    </row>
    <row r="148" spans="2:65" s="1" customFormat="1" ht="22.5" customHeight="1">
      <c r="B148" s="36"/>
      <c r="C148" s="170" t="s">
        <v>301</v>
      </c>
      <c r="D148" s="170" t="s">
        <v>135</v>
      </c>
      <c r="E148" s="171" t="s">
        <v>1123</v>
      </c>
      <c r="F148" s="172" t="s">
        <v>1124</v>
      </c>
      <c r="G148" s="173" t="s">
        <v>293</v>
      </c>
      <c r="H148" s="174">
        <v>1</v>
      </c>
      <c r="I148" s="175">
        <v>2200</v>
      </c>
      <c r="J148" s="175">
        <f t="shared" si="0"/>
        <v>2200</v>
      </c>
      <c r="K148" s="172" t="s">
        <v>20</v>
      </c>
      <c r="L148" s="56"/>
      <c r="M148" s="176" t="s">
        <v>20</v>
      </c>
      <c r="N148" s="177" t="s">
        <v>43</v>
      </c>
      <c r="O148" s="178">
        <v>0</v>
      </c>
      <c r="P148" s="178">
        <f t="shared" si="1"/>
        <v>0</v>
      </c>
      <c r="Q148" s="178">
        <v>0</v>
      </c>
      <c r="R148" s="178">
        <f t="shared" si="2"/>
        <v>0</v>
      </c>
      <c r="S148" s="178">
        <v>0</v>
      </c>
      <c r="T148" s="179">
        <f t="shared" si="3"/>
        <v>0</v>
      </c>
      <c r="AR148" s="22" t="s">
        <v>22</v>
      </c>
      <c r="AT148" s="22" t="s">
        <v>135</v>
      </c>
      <c r="AU148" s="22" t="s">
        <v>81</v>
      </c>
      <c r="AY148" s="22" t="s">
        <v>133</v>
      </c>
      <c r="BE148" s="180">
        <f t="shared" si="4"/>
        <v>2200</v>
      </c>
      <c r="BF148" s="180">
        <f t="shared" si="5"/>
        <v>0</v>
      </c>
      <c r="BG148" s="180">
        <f t="shared" si="6"/>
        <v>0</v>
      </c>
      <c r="BH148" s="180">
        <f t="shared" si="7"/>
        <v>0</v>
      </c>
      <c r="BI148" s="180">
        <f t="shared" si="8"/>
        <v>0</v>
      </c>
      <c r="BJ148" s="22" t="s">
        <v>22</v>
      </c>
      <c r="BK148" s="180">
        <f t="shared" si="9"/>
        <v>2200</v>
      </c>
      <c r="BL148" s="22" t="s">
        <v>22</v>
      </c>
      <c r="BM148" s="22" t="s">
        <v>1125</v>
      </c>
    </row>
    <row r="149" spans="2:65" s="1" customFormat="1" ht="22.5" customHeight="1">
      <c r="B149" s="36"/>
      <c r="C149" s="209" t="s">
        <v>305</v>
      </c>
      <c r="D149" s="209" t="s">
        <v>232</v>
      </c>
      <c r="E149" s="210" t="s">
        <v>1126</v>
      </c>
      <c r="F149" s="211" t="s">
        <v>1127</v>
      </c>
      <c r="G149" s="212" t="s">
        <v>293</v>
      </c>
      <c r="H149" s="213">
        <v>1</v>
      </c>
      <c r="I149" s="214">
        <v>2485</v>
      </c>
      <c r="J149" s="214">
        <f t="shared" si="0"/>
        <v>2485</v>
      </c>
      <c r="K149" s="211" t="s">
        <v>20</v>
      </c>
      <c r="L149" s="215"/>
      <c r="M149" s="216" t="s">
        <v>20</v>
      </c>
      <c r="N149" s="217" t="s">
        <v>43</v>
      </c>
      <c r="O149" s="178">
        <v>0</v>
      </c>
      <c r="P149" s="178">
        <f t="shared" si="1"/>
        <v>0</v>
      </c>
      <c r="Q149" s="178">
        <v>2E-3</v>
      </c>
      <c r="R149" s="178">
        <f t="shared" si="2"/>
        <v>2E-3</v>
      </c>
      <c r="S149" s="178">
        <v>0</v>
      </c>
      <c r="T149" s="179">
        <f t="shared" si="3"/>
        <v>0</v>
      </c>
      <c r="AR149" s="22" t="s">
        <v>81</v>
      </c>
      <c r="AT149" s="22" t="s">
        <v>232</v>
      </c>
      <c r="AU149" s="22" t="s">
        <v>81</v>
      </c>
      <c r="AY149" s="22" t="s">
        <v>133</v>
      </c>
      <c r="BE149" s="180">
        <f t="shared" si="4"/>
        <v>2485</v>
      </c>
      <c r="BF149" s="180">
        <f t="shared" si="5"/>
        <v>0</v>
      </c>
      <c r="BG149" s="180">
        <f t="shared" si="6"/>
        <v>0</v>
      </c>
      <c r="BH149" s="180">
        <f t="shared" si="7"/>
        <v>0</v>
      </c>
      <c r="BI149" s="180">
        <f t="shared" si="8"/>
        <v>0</v>
      </c>
      <c r="BJ149" s="22" t="s">
        <v>22</v>
      </c>
      <c r="BK149" s="180">
        <f t="shared" si="9"/>
        <v>2485</v>
      </c>
      <c r="BL149" s="22" t="s">
        <v>22</v>
      </c>
      <c r="BM149" s="22" t="s">
        <v>1128</v>
      </c>
    </row>
    <row r="150" spans="2:65" s="1" customFormat="1" ht="22.5" customHeight="1">
      <c r="B150" s="36"/>
      <c r="C150" s="209" t="s">
        <v>309</v>
      </c>
      <c r="D150" s="209" t="s">
        <v>232</v>
      </c>
      <c r="E150" s="210" t="s">
        <v>1129</v>
      </c>
      <c r="F150" s="211" t="s">
        <v>1130</v>
      </c>
      <c r="G150" s="212" t="s">
        <v>293</v>
      </c>
      <c r="H150" s="213">
        <v>1</v>
      </c>
      <c r="I150" s="214">
        <v>351</v>
      </c>
      <c r="J150" s="214">
        <f t="shared" si="0"/>
        <v>351</v>
      </c>
      <c r="K150" s="211" t="s">
        <v>139</v>
      </c>
      <c r="L150" s="215"/>
      <c r="M150" s="216" t="s">
        <v>20</v>
      </c>
      <c r="N150" s="217" t="s">
        <v>43</v>
      </c>
      <c r="O150" s="178">
        <v>0</v>
      </c>
      <c r="P150" s="178">
        <f t="shared" si="1"/>
        <v>0</v>
      </c>
      <c r="Q150" s="178">
        <v>5.0000000000000001E-4</v>
      </c>
      <c r="R150" s="178">
        <f t="shared" si="2"/>
        <v>5.0000000000000001E-4</v>
      </c>
      <c r="S150" s="178">
        <v>0</v>
      </c>
      <c r="T150" s="179">
        <f t="shared" si="3"/>
        <v>0</v>
      </c>
      <c r="AR150" s="22" t="s">
        <v>305</v>
      </c>
      <c r="AT150" s="22" t="s">
        <v>232</v>
      </c>
      <c r="AU150" s="22" t="s">
        <v>81</v>
      </c>
      <c r="AY150" s="22" t="s">
        <v>133</v>
      </c>
      <c r="BE150" s="180">
        <f t="shared" si="4"/>
        <v>351</v>
      </c>
      <c r="BF150" s="180">
        <f t="shared" si="5"/>
        <v>0</v>
      </c>
      <c r="BG150" s="180">
        <f t="shared" si="6"/>
        <v>0</v>
      </c>
      <c r="BH150" s="180">
        <f t="shared" si="7"/>
        <v>0</v>
      </c>
      <c r="BI150" s="180">
        <f t="shared" si="8"/>
        <v>0</v>
      </c>
      <c r="BJ150" s="22" t="s">
        <v>22</v>
      </c>
      <c r="BK150" s="180">
        <f t="shared" si="9"/>
        <v>351</v>
      </c>
      <c r="BL150" s="22" t="s">
        <v>219</v>
      </c>
      <c r="BM150" s="22" t="s">
        <v>1131</v>
      </c>
    </row>
    <row r="151" spans="2:65" s="1" customFormat="1" ht="22.5" customHeight="1">
      <c r="B151" s="36"/>
      <c r="C151" s="209" t="s">
        <v>314</v>
      </c>
      <c r="D151" s="209" t="s">
        <v>232</v>
      </c>
      <c r="E151" s="210" t="s">
        <v>1132</v>
      </c>
      <c r="F151" s="211" t="s">
        <v>1133</v>
      </c>
      <c r="G151" s="212" t="s">
        <v>293</v>
      </c>
      <c r="H151" s="213">
        <v>1</v>
      </c>
      <c r="I151" s="214">
        <v>223</v>
      </c>
      <c r="J151" s="214">
        <f t="shared" si="0"/>
        <v>223</v>
      </c>
      <c r="K151" s="211" t="s">
        <v>139</v>
      </c>
      <c r="L151" s="215"/>
      <c r="M151" s="216" t="s">
        <v>20</v>
      </c>
      <c r="N151" s="217" t="s">
        <v>43</v>
      </c>
      <c r="O151" s="178">
        <v>0</v>
      </c>
      <c r="P151" s="178">
        <f t="shared" si="1"/>
        <v>0</v>
      </c>
      <c r="Q151" s="178">
        <v>1.3999999999999999E-4</v>
      </c>
      <c r="R151" s="178">
        <f t="shared" si="2"/>
        <v>1.3999999999999999E-4</v>
      </c>
      <c r="S151" s="178">
        <v>0</v>
      </c>
      <c r="T151" s="179">
        <f t="shared" si="3"/>
        <v>0</v>
      </c>
      <c r="AR151" s="22" t="s">
        <v>305</v>
      </c>
      <c r="AT151" s="22" t="s">
        <v>232</v>
      </c>
      <c r="AU151" s="22" t="s">
        <v>81</v>
      </c>
      <c r="AY151" s="22" t="s">
        <v>133</v>
      </c>
      <c r="BE151" s="180">
        <f t="shared" si="4"/>
        <v>223</v>
      </c>
      <c r="BF151" s="180">
        <f t="shared" si="5"/>
        <v>0</v>
      </c>
      <c r="BG151" s="180">
        <f t="shared" si="6"/>
        <v>0</v>
      </c>
      <c r="BH151" s="180">
        <f t="shared" si="7"/>
        <v>0</v>
      </c>
      <c r="BI151" s="180">
        <f t="shared" si="8"/>
        <v>0</v>
      </c>
      <c r="BJ151" s="22" t="s">
        <v>22</v>
      </c>
      <c r="BK151" s="180">
        <f t="shared" si="9"/>
        <v>223</v>
      </c>
      <c r="BL151" s="22" t="s">
        <v>219</v>
      </c>
      <c r="BM151" s="22" t="s">
        <v>1134</v>
      </c>
    </row>
    <row r="152" spans="2:65" s="1" customFormat="1" ht="22.5" customHeight="1">
      <c r="B152" s="36"/>
      <c r="C152" s="170" t="s">
        <v>318</v>
      </c>
      <c r="D152" s="170" t="s">
        <v>135</v>
      </c>
      <c r="E152" s="171" t="s">
        <v>1135</v>
      </c>
      <c r="F152" s="172" t="s">
        <v>1136</v>
      </c>
      <c r="G152" s="173" t="s">
        <v>293</v>
      </c>
      <c r="H152" s="174">
        <v>2</v>
      </c>
      <c r="I152" s="175">
        <v>158</v>
      </c>
      <c r="J152" s="175">
        <f t="shared" si="0"/>
        <v>316</v>
      </c>
      <c r="K152" s="172" t="s">
        <v>20</v>
      </c>
      <c r="L152" s="56"/>
      <c r="M152" s="176" t="s">
        <v>20</v>
      </c>
      <c r="N152" s="177" t="s">
        <v>43</v>
      </c>
      <c r="O152" s="178">
        <v>0.42399999999999999</v>
      </c>
      <c r="P152" s="178">
        <f t="shared" si="1"/>
        <v>0.84799999999999998</v>
      </c>
      <c r="Q152" s="178">
        <v>2.0000000000000002E-5</v>
      </c>
      <c r="R152" s="178">
        <f t="shared" si="2"/>
        <v>4.0000000000000003E-5</v>
      </c>
      <c r="S152" s="178">
        <v>0</v>
      </c>
      <c r="T152" s="179">
        <f t="shared" si="3"/>
        <v>0</v>
      </c>
      <c r="AR152" s="22" t="s">
        <v>140</v>
      </c>
      <c r="AT152" s="22" t="s">
        <v>135</v>
      </c>
      <c r="AU152" s="22" t="s">
        <v>81</v>
      </c>
      <c r="AY152" s="22" t="s">
        <v>133</v>
      </c>
      <c r="BE152" s="180">
        <f t="shared" si="4"/>
        <v>316</v>
      </c>
      <c r="BF152" s="180">
        <f t="shared" si="5"/>
        <v>0</v>
      </c>
      <c r="BG152" s="180">
        <f t="shared" si="6"/>
        <v>0</v>
      </c>
      <c r="BH152" s="180">
        <f t="shared" si="7"/>
        <v>0</v>
      </c>
      <c r="BI152" s="180">
        <f t="shared" si="8"/>
        <v>0</v>
      </c>
      <c r="BJ152" s="22" t="s">
        <v>22</v>
      </c>
      <c r="BK152" s="180">
        <f t="shared" si="9"/>
        <v>316</v>
      </c>
      <c r="BL152" s="22" t="s">
        <v>140</v>
      </c>
      <c r="BM152" s="22" t="s">
        <v>1137</v>
      </c>
    </row>
    <row r="153" spans="2:65" s="1" customFormat="1" ht="22.5" customHeight="1">
      <c r="B153" s="36"/>
      <c r="C153" s="209" t="s">
        <v>323</v>
      </c>
      <c r="D153" s="209" t="s">
        <v>232</v>
      </c>
      <c r="E153" s="210" t="s">
        <v>1138</v>
      </c>
      <c r="F153" s="211" t="s">
        <v>1139</v>
      </c>
      <c r="G153" s="212" t="s">
        <v>293</v>
      </c>
      <c r="H153" s="213">
        <v>1</v>
      </c>
      <c r="I153" s="214">
        <v>1530</v>
      </c>
      <c r="J153" s="214">
        <f t="shared" si="0"/>
        <v>1530</v>
      </c>
      <c r="K153" s="211" t="s">
        <v>139</v>
      </c>
      <c r="L153" s="215"/>
      <c r="M153" s="216" t="s">
        <v>20</v>
      </c>
      <c r="N153" s="217" t="s">
        <v>43</v>
      </c>
      <c r="O153" s="178">
        <v>0</v>
      </c>
      <c r="P153" s="178">
        <f t="shared" si="1"/>
        <v>0</v>
      </c>
      <c r="Q153" s="178">
        <v>2.5999999999999999E-3</v>
      </c>
      <c r="R153" s="178">
        <f t="shared" si="2"/>
        <v>2.5999999999999999E-3</v>
      </c>
      <c r="S153" s="178">
        <v>0</v>
      </c>
      <c r="T153" s="179">
        <f t="shared" si="3"/>
        <v>0</v>
      </c>
      <c r="AR153" s="22" t="s">
        <v>305</v>
      </c>
      <c r="AT153" s="22" t="s">
        <v>232</v>
      </c>
      <c r="AU153" s="22" t="s">
        <v>81</v>
      </c>
      <c r="AY153" s="22" t="s">
        <v>133</v>
      </c>
      <c r="BE153" s="180">
        <f t="shared" si="4"/>
        <v>1530</v>
      </c>
      <c r="BF153" s="180">
        <f t="shared" si="5"/>
        <v>0</v>
      </c>
      <c r="BG153" s="180">
        <f t="shared" si="6"/>
        <v>0</v>
      </c>
      <c r="BH153" s="180">
        <f t="shared" si="7"/>
        <v>0</v>
      </c>
      <c r="BI153" s="180">
        <f t="shared" si="8"/>
        <v>0</v>
      </c>
      <c r="BJ153" s="22" t="s">
        <v>22</v>
      </c>
      <c r="BK153" s="180">
        <f t="shared" si="9"/>
        <v>1530</v>
      </c>
      <c r="BL153" s="22" t="s">
        <v>219</v>
      </c>
      <c r="BM153" s="22" t="s">
        <v>1140</v>
      </c>
    </row>
    <row r="154" spans="2:65" s="1" customFormat="1" ht="22.5" customHeight="1">
      <c r="B154" s="36"/>
      <c r="C154" s="209" t="s">
        <v>327</v>
      </c>
      <c r="D154" s="209" t="s">
        <v>232</v>
      </c>
      <c r="E154" s="210" t="s">
        <v>1141</v>
      </c>
      <c r="F154" s="211" t="s">
        <v>1142</v>
      </c>
      <c r="G154" s="212" t="s">
        <v>293</v>
      </c>
      <c r="H154" s="213">
        <v>1</v>
      </c>
      <c r="I154" s="214">
        <v>1009.4</v>
      </c>
      <c r="J154" s="214">
        <f t="shared" si="0"/>
        <v>1009.4</v>
      </c>
      <c r="K154" s="211" t="s">
        <v>20</v>
      </c>
      <c r="L154" s="215"/>
      <c r="M154" s="216" t="s">
        <v>20</v>
      </c>
      <c r="N154" s="217" t="s">
        <v>43</v>
      </c>
      <c r="O154" s="178">
        <v>0</v>
      </c>
      <c r="P154" s="178">
        <f t="shared" si="1"/>
        <v>0</v>
      </c>
      <c r="Q154" s="178">
        <v>2.5999999999999999E-3</v>
      </c>
      <c r="R154" s="178">
        <f t="shared" si="2"/>
        <v>2.5999999999999999E-3</v>
      </c>
      <c r="S154" s="178">
        <v>0</v>
      </c>
      <c r="T154" s="179">
        <f t="shared" si="3"/>
        <v>0</v>
      </c>
      <c r="AR154" s="22" t="s">
        <v>305</v>
      </c>
      <c r="AT154" s="22" t="s">
        <v>232</v>
      </c>
      <c r="AU154" s="22" t="s">
        <v>81</v>
      </c>
      <c r="AY154" s="22" t="s">
        <v>133</v>
      </c>
      <c r="BE154" s="180">
        <f t="shared" si="4"/>
        <v>1009.4</v>
      </c>
      <c r="BF154" s="180">
        <f t="shared" si="5"/>
        <v>0</v>
      </c>
      <c r="BG154" s="180">
        <f t="shared" si="6"/>
        <v>0</v>
      </c>
      <c r="BH154" s="180">
        <f t="shared" si="7"/>
        <v>0</v>
      </c>
      <c r="BI154" s="180">
        <f t="shared" si="8"/>
        <v>0</v>
      </c>
      <c r="BJ154" s="22" t="s">
        <v>22</v>
      </c>
      <c r="BK154" s="180">
        <f t="shared" si="9"/>
        <v>1009.4</v>
      </c>
      <c r="BL154" s="22" t="s">
        <v>219</v>
      </c>
      <c r="BM154" s="22" t="s">
        <v>1143</v>
      </c>
    </row>
    <row r="155" spans="2:65" s="10" customFormat="1" ht="29.85" customHeight="1">
      <c r="B155" s="154"/>
      <c r="C155" s="155"/>
      <c r="D155" s="167" t="s">
        <v>71</v>
      </c>
      <c r="E155" s="168" t="s">
        <v>186</v>
      </c>
      <c r="F155" s="168" t="s">
        <v>1144</v>
      </c>
      <c r="G155" s="155"/>
      <c r="H155" s="155"/>
      <c r="I155" s="155"/>
      <c r="J155" s="169">
        <f>BK155</f>
        <v>6775.03</v>
      </c>
      <c r="K155" s="155"/>
      <c r="L155" s="159"/>
      <c r="M155" s="160"/>
      <c r="N155" s="161"/>
      <c r="O155" s="161"/>
      <c r="P155" s="162">
        <f>SUM(P156:P159)</f>
        <v>131.04527400000001</v>
      </c>
      <c r="Q155" s="161"/>
      <c r="R155" s="162">
        <f>SUM(R156:R159)</f>
        <v>3.7360000000000004E-2</v>
      </c>
      <c r="S155" s="161"/>
      <c r="T155" s="163">
        <f>SUM(T156:T159)</f>
        <v>4.7E-2</v>
      </c>
      <c r="AR155" s="164" t="s">
        <v>22</v>
      </c>
      <c r="AT155" s="165" t="s">
        <v>71</v>
      </c>
      <c r="AU155" s="165" t="s">
        <v>22</v>
      </c>
      <c r="AY155" s="164" t="s">
        <v>133</v>
      </c>
      <c r="BK155" s="166">
        <f>SUM(BK156:BK159)</f>
        <v>6775.03</v>
      </c>
    </row>
    <row r="156" spans="2:65" s="1" customFormat="1" ht="22.5" customHeight="1">
      <c r="B156" s="36"/>
      <c r="C156" s="170" t="s">
        <v>331</v>
      </c>
      <c r="D156" s="170" t="s">
        <v>135</v>
      </c>
      <c r="E156" s="171" t="s">
        <v>1145</v>
      </c>
      <c r="F156" s="172" t="s">
        <v>1146</v>
      </c>
      <c r="G156" s="173" t="s">
        <v>293</v>
      </c>
      <c r="H156" s="174">
        <v>3</v>
      </c>
      <c r="I156" s="175">
        <v>1850</v>
      </c>
      <c r="J156" s="175">
        <f>ROUND(I156*H156,2)</f>
        <v>5550</v>
      </c>
      <c r="K156" s="172" t="s">
        <v>20</v>
      </c>
      <c r="L156" s="56"/>
      <c r="M156" s="176" t="s">
        <v>20</v>
      </c>
      <c r="N156" s="177" t="s">
        <v>43</v>
      </c>
      <c r="O156" s="178">
        <v>42.051000000000002</v>
      </c>
      <c r="P156" s="178">
        <f>O156*H156</f>
        <v>126.15300000000001</v>
      </c>
      <c r="Q156" s="178">
        <v>1.2E-2</v>
      </c>
      <c r="R156" s="178">
        <f>Q156*H156</f>
        <v>3.6000000000000004E-2</v>
      </c>
      <c r="S156" s="178">
        <v>0</v>
      </c>
      <c r="T156" s="179">
        <f>S156*H156</f>
        <v>0</v>
      </c>
      <c r="AR156" s="22" t="s">
        <v>140</v>
      </c>
      <c r="AT156" s="22" t="s">
        <v>135</v>
      </c>
      <c r="AU156" s="22" t="s">
        <v>81</v>
      </c>
      <c r="AY156" s="22" t="s">
        <v>133</v>
      </c>
      <c r="BE156" s="180">
        <f>IF(N156="základní",J156,0)</f>
        <v>5550</v>
      </c>
      <c r="BF156" s="180">
        <f>IF(N156="snížená",J156,0)</f>
        <v>0</v>
      </c>
      <c r="BG156" s="180">
        <f>IF(N156="zákl. přenesená",J156,0)</f>
        <v>0</v>
      </c>
      <c r="BH156" s="180">
        <f>IF(N156="sníž. přenesená",J156,0)</f>
        <v>0</v>
      </c>
      <c r="BI156" s="180">
        <f>IF(N156="nulová",J156,0)</f>
        <v>0</v>
      </c>
      <c r="BJ156" s="22" t="s">
        <v>22</v>
      </c>
      <c r="BK156" s="180">
        <f>ROUND(I156*H156,2)</f>
        <v>5550</v>
      </c>
      <c r="BL156" s="22" t="s">
        <v>140</v>
      </c>
      <c r="BM156" s="22" t="s">
        <v>1147</v>
      </c>
    </row>
    <row r="157" spans="2:65" s="1" customFormat="1" ht="31.5" customHeight="1">
      <c r="B157" s="36"/>
      <c r="C157" s="170" t="s">
        <v>335</v>
      </c>
      <c r="D157" s="170" t="s">
        <v>135</v>
      </c>
      <c r="E157" s="171" t="s">
        <v>1148</v>
      </c>
      <c r="F157" s="172" t="s">
        <v>1149</v>
      </c>
      <c r="G157" s="173" t="s">
        <v>293</v>
      </c>
      <c r="H157" s="174">
        <v>1</v>
      </c>
      <c r="I157" s="175">
        <v>105</v>
      </c>
      <c r="J157" s="175">
        <f>ROUND(I157*H157,2)</f>
        <v>105</v>
      </c>
      <c r="K157" s="172" t="s">
        <v>20</v>
      </c>
      <c r="L157" s="56"/>
      <c r="M157" s="176" t="s">
        <v>20</v>
      </c>
      <c r="N157" s="177" t="s">
        <v>43</v>
      </c>
      <c r="O157" s="178">
        <v>8.2000000000000003E-2</v>
      </c>
      <c r="P157" s="178">
        <f>O157*H157</f>
        <v>8.2000000000000003E-2</v>
      </c>
      <c r="Q157" s="178">
        <v>0</v>
      </c>
      <c r="R157" s="178">
        <f>Q157*H157</f>
        <v>0</v>
      </c>
      <c r="S157" s="178">
        <v>3.0000000000000001E-3</v>
      </c>
      <c r="T157" s="179">
        <f>S157*H157</f>
        <v>3.0000000000000001E-3</v>
      </c>
      <c r="AR157" s="22" t="s">
        <v>140</v>
      </c>
      <c r="AT157" s="22" t="s">
        <v>135</v>
      </c>
      <c r="AU157" s="22" t="s">
        <v>81</v>
      </c>
      <c r="AY157" s="22" t="s">
        <v>133</v>
      </c>
      <c r="BE157" s="180">
        <f>IF(N157="základní",J157,0)</f>
        <v>105</v>
      </c>
      <c r="BF157" s="180">
        <f>IF(N157="snížená",J157,0)</f>
        <v>0</v>
      </c>
      <c r="BG157" s="180">
        <f>IF(N157="zákl. přenesená",J157,0)</f>
        <v>0</v>
      </c>
      <c r="BH157" s="180">
        <f>IF(N157="sníž. přenesená",J157,0)</f>
        <v>0</v>
      </c>
      <c r="BI157" s="180">
        <f>IF(N157="nulová",J157,0)</f>
        <v>0</v>
      </c>
      <c r="BJ157" s="22" t="s">
        <v>22</v>
      </c>
      <c r="BK157" s="180">
        <f>ROUND(I157*H157,2)</f>
        <v>105</v>
      </c>
      <c r="BL157" s="22" t="s">
        <v>140</v>
      </c>
      <c r="BM157" s="22" t="s">
        <v>1150</v>
      </c>
    </row>
    <row r="158" spans="2:65" s="1" customFormat="1" ht="22.5" customHeight="1">
      <c r="B158" s="36"/>
      <c r="C158" s="170" t="s">
        <v>339</v>
      </c>
      <c r="D158" s="170" t="s">
        <v>135</v>
      </c>
      <c r="E158" s="171" t="s">
        <v>1151</v>
      </c>
      <c r="F158" s="172" t="s">
        <v>1152</v>
      </c>
      <c r="G158" s="173" t="s">
        <v>293</v>
      </c>
      <c r="H158" s="174">
        <v>2</v>
      </c>
      <c r="I158" s="175">
        <v>554</v>
      </c>
      <c r="J158" s="175">
        <f>ROUND(I158*H158,2)</f>
        <v>1108</v>
      </c>
      <c r="K158" s="172" t="s">
        <v>20</v>
      </c>
      <c r="L158" s="56"/>
      <c r="M158" s="176" t="s">
        <v>20</v>
      </c>
      <c r="N158" s="177" t="s">
        <v>43</v>
      </c>
      <c r="O158" s="178">
        <v>2.383</v>
      </c>
      <c r="P158" s="178">
        <f>O158*H158</f>
        <v>4.766</v>
      </c>
      <c r="Q158" s="178">
        <v>6.8000000000000005E-4</v>
      </c>
      <c r="R158" s="178">
        <f>Q158*H158</f>
        <v>1.3600000000000001E-3</v>
      </c>
      <c r="S158" s="178">
        <v>2.1999999999999999E-2</v>
      </c>
      <c r="T158" s="179">
        <f>S158*H158</f>
        <v>4.3999999999999997E-2</v>
      </c>
      <c r="AR158" s="22" t="s">
        <v>140</v>
      </c>
      <c r="AT158" s="22" t="s">
        <v>135</v>
      </c>
      <c r="AU158" s="22" t="s">
        <v>81</v>
      </c>
      <c r="AY158" s="22" t="s">
        <v>133</v>
      </c>
      <c r="BE158" s="180">
        <f>IF(N158="základní",J158,0)</f>
        <v>1108</v>
      </c>
      <c r="BF158" s="180">
        <f>IF(N158="snížená",J158,0)</f>
        <v>0</v>
      </c>
      <c r="BG158" s="180">
        <f>IF(N158="zákl. přenesená",J158,0)</f>
        <v>0</v>
      </c>
      <c r="BH158" s="180">
        <f>IF(N158="sníž. přenesená",J158,0)</f>
        <v>0</v>
      </c>
      <c r="BI158" s="180">
        <f>IF(N158="nulová",J158,0)</f>
        <v>0</v>
      </c>
      <c r="BJ158" s="22" t="s">
        <v>22</v>
      </c>
      <c r="BK158" s="180">
        <f>ROUND(I158*H158,2)</f>
        <v>1108</v>
      </c>
      <c r="BL158" s="22" t="s">
        <v>140</v>
      </c>
      <c r="BM158" s="22" t="s">
        <v>1153</v>
      </c>
    </row>
    <row r="159" spans="2:65" s="1" customFormat="1" ht="22.5" customHeight="1">
      <c r="B159" s="36"/>
      <c r="C159" s="170" t="s">
        <v>343</v>
      </c>
      <c r="D159" s="170" t="s">
        <v>135</v>
      </c>
      <c r="E159" s="171" t="s">
        <v>1154</v>
      </c>
      <c r="F159" s="172" t="s">
        <v>1155</v>
      </c>
      <c r="G159" s="173" t="s">
        <v>216</v>
      </c>
      <c r="H159" s="174">
        <v>4.7E-2</v>
      </c>
      <c r="I159" s="175">
        <v>256</v>
      </c>
      <c r="J159" s="175">
        <f>ROUND(I159*H159,2)</f>
        <v>12.03</v>
      </c>
      <c r="K159" s="172" t="s">
        <v>20</v>
      </c>
      <c r="L159" s="56"/>
      <c r="M159" s="176" t="s">
        <v>20</v>
      </c>
      <c r="N159" s="177" t="s">
        <v>43</v>
      </c>
      <c r="O159" s="178">
        <v>0.94199999999999995</v>
      </c>
      <c r="P159" s="178">
        <f>O159*H159</f>
        <v>4.4274000000000001E-2</v>
      </c>
      <c r="Q159" s="178">
        <v>0</v>
      </c>
      <c r="R159" s="178">
        <f>Q159*H159</f>
        <v>0</v>
      </c>
      <c r="S159" s="178">
        <v>0</v>
      </c>
      <c r="T159" s="179">
        <f>S159*H159</f>
        <v>0</v>
      </c>
      <c r="AR159" s="22" t="s">
        <v>140</v>
      </c>
      <c r="AT159" s="22" t="s">
        <v>135</v>
      </c>
      <c r="AU159" s="22" t="s">
        <v>81</v>
      </c>
      <c r="AY159" s="22" t="s">
        <v>133</v>
      </c>
      <c r="BE159" s="180">
        <f>IF(N159="základní",J159,0)</f>
        <v>12.03</v>
      </c>
      <c r="BF159" s="180">
        <f>IF(N159="snížená",J159,0)</f>
        <v>0</v>
      </c>
      <c r="BG159" s="180">
        <f>IF(N159="zákl. přenesená",J159,0)</f>
        <v>0</v>
      </c>
      <c r="BH159" s="180">
        <f>IF(N159="sníž. přenesená",J159,0)</f>
        <v>0</v>
      </c>
      <c r="BI159" s="180">
        <f>IF(N159="nulová",J159,0)</f>
        <v>0</v>
      </c>
      <c r="BJ159" s="22" t="s">
        <v>22</v>
      </c>
      <c r="BK159" s="180">
        <f>ROUND(I159*H159,2)</f>
        <v>12.03</v>
      </c>
      <c r="BL159" s="22" t="s">
        <v>140</v>
      </c>
      <c r="BM159" s="22" t="s">
        <v>1156</v>
      </c>
    </row>
    <row r="160" spans="2:65" s="10" customFormat="1" ht="29.85" customHeight="1">
      <c r="B160" s="154"/>
      <c r="C160" s="155"/>
      <c r="D160" s="167" t="s">
        <v>71</v>
      </c>
      <c r="E160" s="168" t="s">
        <v>437</v>
      </c>
      <c r="F160" s="168" t="s">
        <v>438</v>
      </c>
      <c r="G160" s="155"/>
      <c r="H160" s="155"/>
      <c r="I160" s="155"/>
      <c r="J160" s="169">
        <f>BK160</f>
        <v>530.01</v>
      </c>
      <c r="K160" s="155"/>
      <c r="L160" s="159"/>
      <c r="M160" s="160"/>
      <c r="N160" s="161"/>
      <c r="O160" s="161"/>
      <c r="P160" s="162">
        <f>SUM(P161:P162)</f>
        <v>0.95311999999999997</v>
      </c>
      <c r="Q160" s="161"/>
      <c r="R160" s="162">
        <f>SUM(R161:R162)</f>
        <v>0</v>
      </c>
      <c r="S160" s="161"/>
      <c r="T160" s="163">
        <f>SUM(T161:T162)</f>
        <v>0</v>
      </c>
      <c r="AR160" s="164" t="s">
        <v>22</v>
      </c>
      <c r="AT160" s="165" t="s">
        <v>71</v>
      </c>
      <c r="AU160" s="165" t="s">
        <v>22</v>
      </c>
      <c r="AY160" s="164" t="s">
        <v>133</v>
      </c>
      <c r="BK160" s="166">
        <f>SUM(BK161:BK162)</f>
        <v>530.01</v>
      </c>
    </row>
    <row r="161" spans="2:65" s="1" customFormat="1" ht="44.25" customHeight="1">
      <c r="B161" s="36"/>
      <c r="C161" s="170" t="s">
        <v>347</v>
      </c>
      <c r="D161" s="170" t="s">
        <v>135</v>
      </c>
      <c r="E161" s="171" t="s">
        <v>440</v>
      </c>
      <c r="F161" s="172" t="s">
        <v>441</v>
      </c>
      <c r="G161" s="173" t="s">
        <v>216</v>
      </c>
      <c r="H161" s="174">
        <v>0.64400000000000002</v>
      </c>
      <c r="I161" s="175">
        <v>823</v>
      </c>
      <c r="J161" s="175">
        <f>ROUND(I161*H161,2)</f>
        <v>530.01</v>
      </c>
      <c r="K161" s="172" t="s">
        <v>139</v>
      </c>
      <c r="L161" s="56"/>
      <c r="M161" s="176" t="s">
        <v>20</v>
      </c>
      <c r="N161" s="177" t="s">
        <v>43</v>
      </c>
      <c r="O161" s="178">
        <v>1.48</v>
      </c>
      <c r="P161" s="178">
        <f>O161*H161</f>
        <v>0.95311999999999997</v>
      </c>
      <c r="Q161" s="178">
        <v>0</v>
      </c>
      <c r="R161" s="178">
        <f>Q161*H161</f>
        <v>0</v>
      </c>
      <c r="S161" s="178">
        <v>0</v>
      </c>
      <c r="T161" s="179">
        <f>S161*H161</f>
        <v>0</v>
      </c>
      <c r="AR161" s="22" t="s">
        <v>140</v>
      </c>
      <c r="AT161" s="22" t="s">
        <v>135</v>
      </c>
      <c r="AU161" s="22" t="s">
        <v>81</v>
      </c>
      <c r="AY161" s="22" t="s">
        <v>133</v>
      </c>
      <c r="BE161" s="180">
        <f>IF(N161="základní",J161,0)</f>
        <v>530.01</v>
      </c>
      <c r="BF161" s="180">
        <f>IF(N161="snížená",J161,0)</f>
        <v>0</v>
      </c>
      <c r="BG161" s="180">
        <f>IF(N161="zákl. přenesená",J161,0)</f>
        <v>0</v>
      </c>
      <c r="BH161" s="180">
        <f>IF(N161="sníž. přenesená",J161,0)</f>
        <v>0</v>
      </c>
      <c r="BI161" s="180">
        <f>IF(N161="nulová",J161,0)</f>
        <v>0</v>
      </c>
      <c r="BJ161" s="22" t="s">
        <v>22</v>
      </c>
      <c r="BK161" s="180">
        <f>ROUND(I161*H161,2)</f>
        <v>530.01</v>
      </c>
      <c r="BL161" s="22" t="s">
        <v>140</v>
      </c>
      <c r="BM161" s="22" t="s">
        <v>1157</v>
      </c>
    </row>
    <row r="162" spans="2:65" s="1" customFormat="1" ht="54">
      <c r="B162" s="36"/>
      <c r="C162" s="58"/>
      <c r="D162" s="181" t="s">
        <v>142</v>
      </c>
      <c r="E162" s="58"/>
      <c r="F162" s="182" t="s">
        <v>443</v>
      </c>
      <c r="G162" s="58"/>
      <c r="H162" s="58"/>
      <c r="I162" s="58"/>
      <c r="J162" s="58"/>
      <c r="K162" s="58"/>
      <c r="L162" s="56"/>
      <c r="M162" s="183"/>
      <c r="N162" s="37"/>
      <c r="O162" s="37"/>
      <c r="P162" s="37"/>
      <c r="Q162" s="37"/>
      <c r="R162" s="37"/>
      <c r="S162" s="37"/>
      <c r="T162" s="73"/>
      <c r="AT162" s="22" t="s">
        <v>142</v>
      </c>
      <c r="AU162" s="22" t="s">
        <v>81</v>
      </c>
    </row>
    <row r="163" spans="2:65" s="10" customFormat="1" ht="37.35" customHeight="1">
      <c r="B163" s="154"/>
      <c r="C163" s="155"/>
      <c r="D163" s="156" t="s">
        <v>71</v>
      </c>
      <c r="E163" s="157" t="s">
        <v>232</v>
      </c>
      <c r="F163" s="157" t="s">
        <v>444</v>
      </c>
      <c r="G163" s="155"/>
      <c r="H163" s="155"/>
      <c r="I163" s="155"/>
      <c r="J163" s="158">
        <f>BK163</f>
        <v>601060</v>
      </c>
      <c r="K163" s="155"/>
      <c r="L163" s="159"/>
      <c r="M163" s="160"/>
      <c r="N163" s="161"/>
      <c r="O163" s="161"/>
      <c r="P163" s="162">
        <f>P164+P166</f>
        <v>0</v>
      </c>
      <c r="Q163" s="161"/>
      <c r="R163" s="162">
        <f>R164+R166</f>
        <v>0</v>
      </c>
      <c r="S163" s="161"/>
      <c r="T163" s="163">
        <f>T164+T166</f>
        <v>0.18</v>
      </c>
      <c r="AR163" s="164" t="s">
        <v>154</v>
      </c>
      <c r="AT163" s="165" t="s">
        <v>71</v>
      </c>
      <c r="AU163" s="165" t="s">
        <v>72</v>
      </c>
      <c r="AY163" s="164" t="s">
        <v>133</v>
      </c>
      <c r="BK163" s="166">
        <f>BK164+BK166</f>
        <v>601060</v>
      </c>
    </row>
    <row r="164" spans="2:65" s="10" customFormat="1" ht="19.899999999999999" customHeight="1">
      <c r="B164" s="154"/>
      <c r="C164" s="155"/>
      <c r="D164" s="167" t="s">
        <v>71</v>
      </c>
      <c r="E164" s="168" t="s">
        <v>445</v>
      </c>
      <c r="F164" s="168" t="s">
        <v>446</v>
      </c>
      <c r="G164" s="155"/>
      <c r="H164" s="155"/>
      <c r="I164" s="155"/>
      <c r="J164" s="169">
        <f>BK164</f>
        <v>55000</v>
      </c>
      <c r="K164" s="155"/>
      <c r="L164" s="159"/>
      <c r="M164" s="160"/>
      <c r="N164" s="161"/>
      <c r="O164" s="161"/>
      <c r="P164" s="162">
        <f>P165</f>
        <v>0</v>
      </c>
      <c r="Q164" s="161"/>
      <c r="R164" s="162">
        <f>R165</f>
        <v>0</v>
      </c>
      <c r="S164" s="161"/>
      <c r="T164" s="163">
        <f>T165</f>
        <v>0</v>
      </c>
      <c r="AR164" s="164" t="s">
        <v>154</v>
      </c>
      <c r="AT164" s="165" t="s">
        <v>71</v>
      </c>
      <c r="AU164" s="165" t="s">
        <v>22</v>
      </c>
      <c r="AY164" s="164" t="s">
        <v>133</v>
      </c>
      <c r="BK164" s="166">
        <f>BK165</f>
        <v>55000</v>
      </c>
    </row>
    <row r="165" spans="2:65" s="1" customFormat="1" ht="22.5" customHeight="1">
      <c r="B165" s="36"/>
      <c r="C165" s="170" t="s">
        <v>352</v>
      </c>
      <c r="D165" s="170" t="s">
        <v>135</v>
      </c>
      <c r="E165" s="171" t="s">
        <v>1158</v>
      </c>
      <c r="F165" s="172" t="s">
        <v>1159</v>
      </c>
      <c r="G165" s="173" t="s">
        <v>450</v>
      </c>
      <c r="H165" s="174">
        <v>1</v>
      </c>
      <c r="I165" s="175">
        <v>55000</v>
      </c>
      <c r="J165" s="175">
        <f>ROUND(I165*H165,2)</f>
        <v>55000</v>
      </c>
      <c r="K165" s="172" t="s">
        <v>20</v>
      </c>
      <c r="L165" s="56"/>
      <c r="M165" s="176" t="s">
        <v>20</v>
      </c>
      <c r="N165" s="177" t="s">
        <v>43</v>
      </c>
      <c r="O165" s="178">
        <v>0</v>
      </c>
      <c r="P165" s="178">
        <f>O165*H165</f>
        <v>0</v>
      </c>
      <c r="Q165" s="178">
        <v>0</v>
      </c>
      <c r="R165" s="178">
        <f>Q165*H165</f>
        <v>0</v>
      </c>
      <c r="S165" s="178">
        <v>0</v>
      </c>
      <c r="T165" s="179">
        <f>S165*H165</f>
        <v>0</v>
      </c>
      <c r="AR165" s="22" t="s">
        <v>447</v>
      </c>
      <c r="AT165" s="22" t="s">
        <v>135</v>
      </c>
      <c r="AU165" s="22" t="s">
        <v>81</v>
      </c>
      <c r="AY165" s="22" t="s">
        <v>133</v>
      </c>
      <c r="BE165" s="180">
        <f>IF(N165="základní",J165,0)</f>
        <v>55000</v>
      </c>
      <c r="BF165" s="180">
        <f>IF(N165="snížená",J165,0)</f>
        <v>0</v>
      </c>
      <c r="BG165" s="180">
        <f>IF(N165="zákl. přenesená",J165,0)</f>
        <v>0</v>
      </c>
      <c r="BH165" s="180">
        <f>IF(N165="sníž. přenesená",J165,0)</f>
        <v>0</v>
      </c>
      <c r="BI165" s="180">
        <f>IF(N165="nulová",J165,0)</f>
        <v>0</v>
      </c>
      <c r="BJ165" s="22" t="s">
        <v>22</v>
      </c>
      <c r="BK165" s="180">
        <f>ROUND(I165*H165,2)</f>
        <v>55000</v>
      </c>
      <c r="BL165" s="22" t="s">
        <v>447</v>
      </c>
      <c r="BM165" s="22" t="s">
        <v>1160</v>
      </c>
    </row>
    <row r="166" spans="2:65" s="10" customFormat="1" ht="29.85" customHeight="1">
      <c r="B166" s="154"/>
      <c r="C166" s="155"/>
      <c r="D166" s="167" t="s">
        <v>71</v>
      </c>
      <c r="E166" s="168" t="s">
        <v>1161</v>
      </c>
      <c r="F166" s="168" t="s">
        <v>1162</v>
      </c>
      <c r="G166" s="155"/>
      <c r="H166" s="155"/>
      <c r="I166" s="155"/>
      <c r="J166" s="169">
        <f>BK166</f>
        <v>546060</v>
      </c>
      <c r="K166" s="155"/>
      <c r="L166" s="159"/>
      <c r="M166" s="160"/>
      <c r="N166" s="161"/>
      <c r="O166" s="161"/>
      <c r="P166" s="162">
        <f>SUM(P167:P179)</f>
        <v>0</v>
      </c>
      <c r="Q166" s="161"/>
      <c r="R166" s="162">
        <f>SUM(R167:R179)</f>
        <v>0</v>
      </c>
      <c r="S166" s="161"/>
      <c r="T166" s="163">
        <f>SUM(T167:T179)</f>
        <v>0.18</v>
      </c>
      <c r="AR166" s="164" t="s">
        <v>154</v>
      </c>
      <c r="AT166" s="165" t="s">
        <v>71</v>
      </c>
      <c r="AU166" s="165" t="s">
        <v>22</v>
      </c>
      <c r="AY166" s="164" t="s">
        <v>133</v>
      </c>
      <c r="BK166" s="166">
        <f>SUM(BK167:BK179)</f>
        <v>546060</v>
      </c>
    </row>
    <row r="167" spans="2:65" s="1" customFormat="1" ht="22.5" customHeight="1">
      <c r="B167" s="36"/>
      <c r="C167" s="170" t="s">
        <v>356</v>
      </c>
      <c r="D167" s="170" t="s">
        <v>135</v>
      </c>
      <c r="E167" s="171" t="s">
        <v>1163</v>
      </c>
      <c r="F167" s="172" t="s">
        <v>1164</v>
      </c>
      <c r="G167" s="173" t="s">
        <v>450</v>
      </c>
      <c r="H167" s="174">
        <v>1</v>
      </c>
      <c r="I167" s="175">
        <v>6200</v>
      </c>
      <c r="J167" s="175">
        <f t="shared" ref="J167:J179" si="10">ROUND(I167*H167,2)</f>
        <v>6200</v>
      </c>
      <c r="K167" s="172" t="s">
        <v>20</v>
      </c>
      <c r="L167" s="56"/>
      <c r="M167" s="176" t="s">
        <v>20</v>
      </c>
      <c r="N167" s="177" t="s">
        <v>43</v>
      </c>
      <c r="O167" s="178">
        <v>0</v>
      </c>
      <c r="P167" s="178">
        <f t="shared" ref="P167:P179" si="11">O167*H167</f>
        <v>0</v>
      </c>
      <c r="Q167" s="178">
        <v>0</v>
      </c>
      <c r="R167" s="178">
        <f t="shared" ref="R167:R179" si="12">Q167*H167</f>
        <v>0</v>
      </c>
      <c r="S167" s="178">
        <v>0.18</v>
      </c>
      <c r="T167" s="179">
        <f t="shared" ref="T167:T179" si="13">S167*H167</f>
        <v>0.18</v>
      </c>
      <c r="AR167" s="22" t="s">
        <v>447</v>
      </c>
      <c r="AT167" s="22" t="s">
        <v>135</v>
      </c>
      <c r="AU167" s="22" t="s">
        <v>81</v>
      </c>
      <c r="AY167" s="22" t="s">
        <v>133</v>
      </c>
      <c r="BE167" s="180">
        <f t="shared" ref="BE167:BE179" si="14">IF(N167="základní",J167,0)</f>
        <v>6200</v>
      </c>
      <c r="BF167" s="180">
        <f t="shared" ref="BF167:BF179" si="15">IF(N167="snížená",J167,0)</f>
        <v>0</v>
      </c>
      <c r="BG167" s="180">
        <f t="shared" ref="BG167:BG179" si="16">IF(N167="zákl. přenesená",J167,0)</f>
        <v>0</v>
      </c>
      <c r="BH167" s="180">
        <f t="shared" ref="BH167:BH179" si="17">IF(N167="sníž. přenesená",J167,0)</f>
        <v>0</v>
      </c>
      <c r="BI167" s="180">
        <f t="shared" ref="BI167:BI179" si="18">IF(N167="nulová",J167,0)</f>
        <v>0</v>
      </c>
      <c r="BJ167" s="22" t="s">
        <v>22</v>
      </c>
      <c r="BK167" s="180">
        <f t="shared" ref="BK167:BK179" si="19">ROUND(I167*H167,2)</f>
        <v>6200</v>
      </c>
      <c r="BL167" s="22" t="s">
        <v>447</v>
      </c>
      <c r="BM167" s="22" t="s">
        <v>1165</v>
      </c>
    </row>
    <row r="168" spans="2:65" s="1" customFormat="1" ht="22.5" customHeight="1">
      <c r="B168" s="36"/>
      <c r="C168" s="170" t="s">
        <v>360</v>
      </c>
      <c r="D168" s="170" t="s">
        <v>135</v>
      </c>
      <c r="E168" s="171" t="s">
        <v>1166</v>
      </c>
      <c r="F168" s="172" t="s">
        <v>1167</v>
      </c>
      <c r="G168" s="173" t="s">
        <v>450</v>
      </c>
      <c r="H168" s="174">
        <v>1</v>
      </c>
      <c r="I168" s="175">
        <v>28600</v>
      </c>
      <c r="J168" s="175">
        <f t="shared" si="10"/>
        <v>28600</v>
      </c>
      <c r="K168" s="172" t="s">
        <v>20</v>
      </c>
      <c r="L168" s="56"/>
      <c r="M168" s="176" t="s">
        <v>20</v>
      </c>
      <c r="N168" s="177" t="s">
        <v>43</v>
      </c>
      <c r="O168" s="178">
        <v>0</v>
      </c>
      <c r="P168" s="178">
        <f t="shared" si="11"/>
        <v>0</v>
      </c>
      <c r="Q168" s="178">
        <v>0</v>
      </c>
      <c r="R168" s="178">
        <f t="shared" si="12"/>
        <v>0</v>
      </c>
      <c r="S168" s="178">
        <v>0</v>
      </c>
      <c r="T168" s="179">
        <f t="shared" si="13"/>
        <v>0</v>
      </c>
      <c r="AR168" s="22" t="s">
        <v>447</v>
      </c>
      <c r="AT168" s="22" t="s">
        <v>135</v>
      </c>
      <c r="AU168" s="22" t="s">
        <v>81</v>
      </c>
      <c r="AY168" s="22" t="s">
        <v>133</v>
      </c>
      <c r="BE168" s="180">
        <f t="shared" si="14"/>
        <v>28600</v>
      </c>
      <c r="BF168" s="180">
        <f t="shared" si="15"/>
        <v>0</v>
      </c>
      <c r="BG168" s="180">
        <f t="shared" si="16"/>
        <v>0</v>
      </c>
      <c r="BH168" s="180">
        <f t="shared" si="17"/>
        <v>0</v>
      </c>
      <c r="BI168" s="180">
        <f t="shared" si="18"/>
        <v>0</v>
      </c>
      <c r="BJ168" s="22" t="s">
        <v>22</v>
      </c>
      <c r="BK168" s="180">
        <f t="shared" si="19"/>
        <v>28600</v>
      </c>
      <c r="BL168" s="22" t="s">
        <v>447</v>
      </c>
      <c r="BM168" s="22" t="s">
        <v>1168</v>
      </c>
    </row>
    <row r="169" spans="2:65" s="1" customFormat="1" ht="22.5" customHeight="1">
      <c r="B169" s="36"/>
      <c r="C169" s="209" t="s">
        <v>364</v>
      </c>
      <c r="D169" s="209" t="s">
        <v>232</v>
      </c>
      <c r="E169" s="210" t="s">
        <v>1169</v>
      </c>
      <c r="F169" s="211" t="s">
        <v>1170</v>
      </c>
      <c r="G169" s="212" t="s">
        <v>293</v>
      </c>
      <c r="H169" s="213">
        <v>2</v>
      </c>
      <c r="I169" s="214">
        <v>88250</v>
      </c>
      <c r="J169" s="214">
        <f t="shared" si="10"/>
        <v>176500</v>
      </c>
      <c r="K169" s="211" t="s">
        <v>20</v>
      </c>
      <c r="L169" s="215"/>
      <c r="M169" s="216" t="s">
        <v>20</v>
      </c>
      <c r="N169" s="217" t="s">
        <v>43</v>
      </c>
      <c r="O169" s="178">
        <v>0</v>
      </c>
      <c r="P169" s="178">
        <f t="shared" si="11"/>
        <v>0</v>
      </c>
      <c r="Q169" s="178">
        <v>0</v>
      </c>
      <c r="R169" s="178">
        <f t="shared" si="12"/>
        <v>0</v>
      </c>
      <c r="S169" s="178">
        <v>0</v>
      </c>
      <c r="T169" s="179">
        <f t="shared" si="13"/>
        <v>0</v>
      </c>
      <c r="AR169" s="22" t="s">
        <v>893</v>
      </c>
      <c r="AT169" s="22" t="s">
        <v>232</v>
      </c>
      <c r="AU169" s="22" t="s">
        <v>81</v>
      </c>
      <c r="AY169" s="22" t="s">
        <v>133</v>
      </c>
      <c r="BE169" s="180">
        <f t="shared" si="14"/>
        <v>176500</v>
      </c>
      <c r="BF169" s="180">
        <f t="shared" si="15"/>
        <v>0</v>
      </c>
      <c r="BG169" s="180">
        <f t="shared" si="16"/>
        <v>0</v>
      </c>
      <c r="BH169" s="180">
        <f t="shared" si="17"/>
        <v>0</v>
      </c>
      <c r="BI169" s="180">
        <f t="shared" si="18"/>
        <v>0</v>
      </c>
      <c r="BJ169" s="22" t="s">
        <v>22</v>
      </c>
      <c r="BK169" s="180">
        <f t="shared" si="19"/>
        <v>176500</v>
      </c>
      <c r="BL169" s="22" t="s">
        <v>893</v>
      </c>
      <c r="BM169" s="22" t="s">
        <v>1171</v>
      </c>
    </row>
    <row r="170" spans="2:65" s="1" customFormat="1" ht="31.5" customHeight="1">
      <c r="B170" s="36"/>
      <c r="C170" s="209" t="s">
        <v>368</v>
      </c>
      <c r="D170" s="209" t="s">
        <v>232</v>
      </c>
      <c r="E170" s="210" t="s">
        <v>1172</v>
      </c>
      <c r="F170" s="211" t="s">
        <v>1173</v>
      </c>
      <c r="G170" s="212" t="s">
        <v>293</v>
      </c>
      <c r="H170" s="213">
        <v>2</v>
      </c>
      <c r="I170" s="214">
        <v>23400</v>
      </c>
      <c r="J170" s="214">
        <f t="shared" si="10"/>
        <v>46800</v>
      </c>
      <c r="K170" s="211" t="s">
        <v>20</v>
      </c>
      <c r="L170" s="215"/>
      <c r="M170" s="216" t="s">
        <v>20</v>
      </c>
      <c r="N170" s="217" t="s">
        <v>43</v>
      </c>
      <c r="O170" s="178">
        <v>0</v>
      </c>
      <c r="P170" s="178">
        <f t="shared" si="11"/>
        <v>0</v>
      </c>
      <c r="Q170" s="178">
        <v>0</v>
      </c>
      <c r="R170" s="178">
        <f t="shared" si="12"/>
        <v>0</v>
      </c>
      <c r="S170" s="178">
        <v>0</v>
      </c>
      <c r="T170" s="179">
        <f t="shared" si="13"/>
        <v>0</v>
      </c>
      <c r="AR170" s="22" t="s">
        <v>893</v>
      </c>
      <c r="AT170" s="22" t="s">
        <v>232</v>
      </c>
      <c r="AU170" s="22" t="s">
        <v>81</v>
      </c>
      <c r="AY170" s="22" t="s">
        <v>133</v>
      </c>
      <c r="BE170" s="180">
        <f t="shared" si="14"/>
        <v>46800</v>
      </c>
      <c r="BF170" s="180">
        <f t="shared" si="15"/>
        <v>0</v>
      </c>
      <c r="BG170" s="180">
        <f t="shared" si="16"/>
        <v>0</v>
      </c>
      <c r="BH170" s="180">
        <f t="shared" si="17"/>
        <v>0</v>
      </c>
      <c r="BI170" s="180">
        <f t="shared" si="18"/>
        <v>0</v>
      </c>
      <c r="BJ170" s="22" t="s">
        <v>22</v>
      </c>
      <c r="BK170" s="180">
        <f t="shared" si="19"/>
        <v>46800</v>
      </c>
      <c r="BL170" s="22" t="s">
        <v>893</v>
      </c>
      <c r="BM170" s="22" t="s">
        <v>1174</v>
      </c>
    </row>
    <row r="171" spans="2:65" s="1" customFormat="1" ht="22.5" customHeight="1">
      <c r="B171" s="36"/>
      <c r="C171" s="209" t="s">
        <v>372</v>
      </c>
      <c r="D171" s="209" t="s">
        <v>232</v>
      </c>
      <c r="E171" s="210" t="s">
        <v>1175</v>
      </c>
      <c r="F171" s="211" t="s">
        <v>1176</v>
      </c>
      <c r="G171" s="212" t="s">
        <v>293</v>
      </c>
      <c r="H171" s="213">
        <v>1</v>
      </c>
      <c r="I171" s="214">
        <v>67900</v>
      </c>
      <c r="J171" s="214">
        <f t="shared" si="10"/>
        <v>67900</v>
      </c>
      <c r="K171" s="211" t="s">
        <v>20</v>
      </c>
      <c r="L171" s="215"/>
      <c r="M171" s="216" t="s">
        <v>20</v>
      </c>
      <c r="N171" s="217" t="s">
        <v>43</v>
      </c>
      <c r="O171" s="178">
        <v>0</v>
      </c>
      <c r="P171" s="178">
        <f t="shared" si="11"/>
        <v>0</v>
      </c>
      <c r="Q171" s="178">
        <v>0</v>
      </c>
      <c r="R171" s="178">
        <f t="shared" si="12"/>
        <v>0</v>
      </c>
      <c r="S171" s="178">
        <v>0</v>
      </c>
      <c r="T171" s="179">
        <f t="shared" si="13"/>
        <v>0</v>
      </c>
      <c r="AR171" s="22" t="s">
        <v>893</v>
      </c>
      <c r="AT171" s="22" t="s">
        <v>232</v>
      </c>
      <c r="AU171" s="22" t="s">
        <v>81</v>
      </c>
      <c r="AY171" s="22" t="s">
        <v>133</v>
      </c>
      <c r="BE171" s="180">
        <f t="shared" si="14"/>
        <v>67900</v>
      </c>
      <c r="BF171" s="180">
        <f t="shared" si="15"/>
        <v>0</v>
      </c>
      <c r="BG171" s="180">
        <f t="shared" si="16"/>
        <v>0</v>
      </c>
      <c r="BH171" s="180">
        <f t="shared" si="17"/>
        <v>0</v>
      </c>
      <c r="BI171" s="180">
        <f t="shared" si="18"/>
        <v>0</v>
      </c>
      <c r="BJ171" s="22" t="s">
        <v>22</v>
      </c>
      <c r="BK171" s="180">
        <f t="shared" si="19"/>
        <v>67900</v>
      </c>
      <c r="BL171" s="22" t="s">
        <v>893</v>
      </c>
      <c r="BM171" s="22" t="s">
        <v>1177</v>
      </c>
    </row>
    <row r="172" spans="2:65" s="1" customFormat="1" ht="31.5" customHeight="1">
      <c r="B172" s="36"/>
      <c r="C172" s="209" t="s">
        <v>376</v>
      </c>
      <c r="D172" s="209" t="s">
        <v>232</v>
      </c>
      <c r="E172" s="210" t="s">
        <v>1178</v>
      </c>
      <c r="F172" s="211" t="s">
        <v>1179</v>
      </c>
      <c r="G172" s="212" t="s">
        <v>293</v>
      </c>
      <c r="H172" s="213">
        <v>1</v>
      </c>
      <c r="I172" s="214">
        <v>34500</v>
      </c>
      <c r="J172" s="214">
        <f t="shared" si="10"/>
        <v>34500</v>
      </c>
      <c r="K172" s="211" t="s">
        <v>20</v>
      </c>
      <c r="L172" s="215"/>
      <c r="M172" s="216" t="s">
        <v>20</v>
      </c>
      <c r="N172" s="217" t="s">
        <v>43</v>
      </c>
      <c r="O172" s="178">
        <v>0</v>
      </c>
      <c r="P172" s="178">
        <f t="shared" si="11"/>
        <v>0</v>
      </c>
      <c r="Q172" s="178">
        <v>0</v>
      </c>
      <c r="R172" s="178">
        <f t="shared" si="12"/>
        <v>0</v>
      </c>
      <c r="S172" s="178">
        <v>0</v>
      </c>
      <c r="T172" s="179">
        <f t="shared" si="13"/>
        <v>0</v>
      </c>
      <c r="AR172" s="22" t="s">
        <v>893</v>
      </c>
      <c r="AT172" s="22" t="s">
        <v>232</v>
      </c>
      <c r="AU172" s="22" t="s">
        <v>81</v>
      </c>
      <c r="AY172" s="22" t="s">
        <v>133</v>
      </c>
      <c r="BE172" s="180">
        <f t="shared" si="14"/>
        <v>34500</v>
      </c>
      <c r="BF172" s="180">
        <f t="shared" si="15"/>
        <v>0</v>
      </c>
      <c r="BG172" s="180">
        <f t="shared" si="16"/>
        <v>0</v>
      </c>
      <c r="BH172" s="180">
        <f t="shared" si="17"/>
        <v>0</v>
      </c>
      <c r="BI172" s="180">
        <f t="shared" si="18"/>
        <v>0</v>
      </c>
      <c r="BJ172" s="22" t="s">
        <v>22</v>
      </c>
      <c r="BK172" s="180">
        <f t="shared" si="19"/>
        <v>34500</v>
      </c>
      <c r="BL172" s="22" t="s">
        <v>893</v>
      </c>
      <c r="BM172" s="22" t="s">
        <v>1180</v>
      </c>
    </row>
    <row r="173" spans="2:65" s="1" customFormat="1" ht="22.5" customHeight="1">
      <c r="B173" s="36"/>
      <c r="C173" s="209" t="s">
        <v>381</v>
      </c>
      <c r="D173" s="209" t="s">
        <v>232</v>
      </c>
      <c r="E173" s="210" t="s">
        <v>1181</v>
      </c>
      <c r="F173" s="211" t="s">
        <v>1182</v>
      </c>
      <c r="G173" s="212" t="s">
        <v>293</v>
      </c>
      <c r="H173" s="213">
        <v>1</v>
      </c>
      <c r="I173" s="214">
        <v>560</v>
      </c>
      <c r="J173" s="214">
        <f t="shared" si="10"/>
        <v>560</v>
      </c>
      <c r="K173" s="211" t="s">
        <v>20</v>
      </c>
      <c r="L173" s="215"/>
      <c r="M173" s="216" t="s">
        <v>20</v>
      </c>
      <c r="N173" s="217" t="s">
        <v>43</v>
      </c>
      <c r="O173" s="178">
        <v>0</v>
      </c>
      <c r="P173" s="178">
        <f t="shared" si="11"/>
        <v>0</v>
      </c>
      <c r="Q173" s="178">
        <v>0</v>
      </c>
      <c r="R173" s="178">
        <f t="shared" si="12"/>
        <v>0</v>
      </c>
      <c r="S173" s="178">
        <v>0</v>
      </c>
      <c r="T173" s="179">
        <f t="shared" si="13"/>
        <v>0</v>
      </c>
      <c r="AR173" s="22" t="s">
        <v>893</v>
      </c>
      <c r="AT173" s="22" t="s">
        <v>232</v>
      </c>
      <c r="AU173" s="22" t="s">
        <v>81</v>
      </c>
      <c r="AY173" s="22" t="s">
        <v>133</v>
      </c>
      <c r="BE173" s="180">
        <f t="shared" si="14"/>
        <v>560</v>
      </c>
      <c r="BF173" s="180">
        <f t="shared" si="15"/>
        <v>0</v>
      </c>
      <c r="BG173" s="180">
        <f t="shared" si="16"/>
        <v>0</v>
      </c>
      <c r="BH173" s="180">
        <f t="shared" si="17"/>
        <v>0</v>
      </c>
      <c r="BI173" s="180">
        <f t="shared" si="18"/>
        <v>0</v>
      </c>
      <c r="BJ173" s="22" t="s">
        <v>22</v>
      </c>
      <c r="BK173" s="180">
        <f t="shared" si="19"/>
        <v>560</v>
      </c>
      <c r="BL173" s="22" t="s">
        <v>893</v>
      </c>
      <c r="BM173" s="22" t="s">
        <v>1183</v>
      </c>
    </row>
    <row r="174" spans="2:65" s="1" customFormat="1" ht="22.5" customHeight="1">
      <c r="B174" s="36"/>
      <c r="C174" s="209" t="s">
        <v>386</v>
      </c>
      <c r="D174" s="209" t="s">
        <v>232</v>
      </c>
      <c r="E174" s="210" t="s">
        <v>1184</v>
      </c>
      <c r="F174" s="211" t="s">
        <v>1185</v>
      </c>
      <c r="G174" s="212" t="s">
        <v>293</v>
      </c>
      <c r="H174" s="213">
        <v>2</v>
      </c>
      <c r="I174" s="214">
        <v>8150</v>
      </c>
      <c r="J174" s="214">
        <f t="shared" si="10"/>
        <v>16300</v>
      </c>
      <c r="K174" s="211" t="s">
        <v>20</v>
      </c>
      <c r="L174" s="215"/>
      <c r="M174" s="216" t="s">
        <v>20</v>
      </c>
      <c r="N174" s="217" t="s">
        <v>43</v>
      </c>
      <c r="O174" s="178">
        <v>0</v>
      </c>
      <c r="P174" s="178">
        <f t="shared" si="11"/>
        <v>0</v>
      </c>
      <c r="Q174" s="178">
        <v>0</v>
      </c>
      <c r="R174" s="178">
        <f t="shared" si="12"/>
        <v>0</v>
      </c>
      <c r="S174" s="178">
        <v>0</v>
      </c>
      <c r="T174" s="179">
        <f t="shared" si="13"/>
        <v>0</v>
      </c>
      <c r="AR174" s="22" t="s">
        <v>893</v>
      </c>
      <c r="AT174" s="22" t="s">
        <v>232</v>
      </c>
      <c r="AU174" s="22" t="s">
        <v>81</v>
      </c>
      <c r="AY174" s="22" t="s">
        <v>133</v>
      </c>
      <c r="BE174" s="180">
        <f t="shared" si="14"/>
        <v>16300</v>
      </c>
      <c r="BF174" s="180">
        <f t="shared" si="15"/>
        <v>0</v>
      </c>
      <c r="BG174" s="180">
        <f t="shared" si="16"/>
        <v>0</v>
      </c>
      <c r="BH174" s="180">
        <f t="shared" si="17"/>
        <v>0</v>
      </c>
      <c r="BI174" s="180">
        <f t="shared" si="18"/>
        <v>0</v>
      </c>
      <c r="BJ174" s="22" t="s">
        <v>22</v>
      </c>
      <c r="BK174" s="180">
        <f t="shared" si="19"/>
        <v>16300</v>
      </c>
      <c r="BL174" s="22" t="s">
        <v>893</v>
      </c>
      <c r="BM174" s="22" t="s">
        <v>1186</v>
      </c>
    </row>
    <row r="175" spans="2:65" s="1" customFormat="1" ht="22.5" customHeight="1">
      <c r="B175" s="36"/>
      <c r="C175" s="209" t="s">
        <v>390</v>
      </c>
      <c r="D175" s="209" t="s">
        <v>232</v>
      </c>
      <c r="E175" s="210" t="s">
        <v>1187</v>
      </c>
      <c r="F175" s="211" t="s">
        <v>1188</v>
      </c>
      <c r="G175" s="212" t="s">
        <v>293</v>
      </c>
      <c r="H175" s="213">
        <v>1</v>
      </c>
      <c r="I175" s="214">
        <v>45700</v>
      </c>
      <c r="J175" s="214">
        <f t="shared" si="10"/>
        <v>45700</v>
      </c>
      <c r="K175" s="211" t="s">
        <v>20</v>
      </c>
      <c r="L175" s="215"/>
      <c r="M175" s="216" t="s">
        <v>20</v>
      </c>
      <c r="N175" s="217" t="s">
        <v>43</v>
      </c>
      <c r="O175" s="178">
        <v>0</v>
      </c>
      <c r="P175" s="178">
        <f t="shared" si="11"/>
        <v>0</v>
      </c>
      <c r="Q175" s="178">
        <v>0</v>
      </c>
      <c r="R175" s="178">
        <f t="shared" si="12"/>
        <v>0</v>
      </c>
      <c r="S175" s="178">
        <v>0</v>
      </c>
      <c r="T175" s="179">
        <f t="shared" si="13"/>
        <v>0</v>
      </c>
      <c r="AR175" s="22" t="s">
        <v>893</v>
      </c>
      <c r="AT175" s="22" t="s">
        <v>232</v>
      </c>
      <c r="AU175" s="22" t="s">
        <v>81</v>
      </c>
      <c r="AY175" s="22" t="s">
        <v>133</v>
      </c>
      <c r="BE175" s="180">
        <f t="shared" si="14"/>
        <v>45700</v>
      </c>
      <c r="BF175" s="180">
        <f t="shared" si="15"/>
        <v>0</v>
      </c>
      <c r="BG175" s="180">
        <f t="shared" si="16"/>
        <v>0</v>
      </c>
      <c r="BH175" s="180">
        <f t="shared" si="17"/>
        <v>0</v>
      </c>
      <c r="BI175" s="180">
        <f t="shared" si="18"/>
        <v>0</v>
      </c>
      <c r="BJ175" s="22" t="s">
        <v>22</v>
      </c>
      <c r="BK175" s="180">
        <f t="shared" si="19"/>
        <v>45700</v>
      </c>
      <c r="BL175" s="22" t="s">
        <v>893</v>
      </c>
      <c r="BM175" s="22" t="s">
        <v>1189</v>
      </c>
    </row>
    <row r="176" spans="2:65" s="1" customFormat="1" ht="22.5" customHeight="1">
      <c r="B176" s="36"/>
      <c r="C176" s="209" t="s">
        <v>394</v>
      </c>
      <c r="D176" s="209" t="s">
        <v>232</v>
      </c>
      <c r="E176" s="210" t="s">
        <v>1190</v>
      </c>
      <c r="F176" s="211" t="s">
        <v>1191</v>
      </c>
      <c r="G176" s="212" t="s">
        <v>293</v>
      </c>
      <c r="H176" s="213">
        <v>1</v>
      </c>
      <c r="I176" s="214">
        <v>18400</v>
      </c>
      <c r="J176" s="214">
        <f t="shared" si="10"/>
        <v>18400</v>
      </c>
      <c r="K176" s="211" t="s">
        <v>20</v>
      </c>
      <c r="L176" s="215"/>
      <c r="M176" s="216" t="s">
        <v>20</v>
      </c>
      <c r="N176" s="217" t="s">
        <v>43</v>
      </c>
      <c r="O176" s="178">
        <v>0</v>
      </c>
      <c r="P176" s="178">
        <f t="shared" si="11"/>
        <v>0</v>
      </c>
      <c r="Q176" s="178">
        <v>0</v>
      </c>
      <c r="R176" s="178">
        <f t="shared" si="12"/>
        <v>0</v>
      </c>
      <c r="S176" s="178">
        <v>0</v>
      </c>
      <c r="T176" s="179">
        <f t="shared" si="13"/>
        <v>0</v>
      </c>
      <c r="AR176" s="22" t="s">
        <v>893</v>
      </c>
      <c r="AT176" s="22" t="s">
        <v>232</v>
      </c>
      <c r="AU176" s="22" t="s">
        <v>81</v>
      </c>
      <c r="AY176" s="22" t="s">
        <v>133</v>
      </c>
      <c r="BE176" s="180">
        <f t="shared" si="14"/>
        <v>18400</v>
      </c>
      <c r="BF176" s="180">
        <f t="shared" si="15"/>
        <v>0</v>
      </c>
      <c r="BG176" s="180">
        <f t="shared" si="16"/>
        <v>0</v>
      </c>
      <c r="BH176" s="180">
        <f t="shared" si="17"/>
        <v>0</v>
      </c>
      <c r="BI176" s="180">
        <f t="shared" si="18"/>
        <v>0</v>
      </c>
      <c r="BJ176" s="22" t="s">
        <v>22</v>
      </c>
      <c r="BK176" s="180">
        <f t="shared" si="19"/>
        <v>18400</v>
      </c>
      <c r="BL176" s="22" t="s">
        <v>893</v>
      </c>
      <c r="BM176" s="22" t="s">
        <v>1192</v>
      </c>
    </row>
    <row r="177" spans="2:65" s="1" customFormat="1" ht="22.5" customHeight="1">
      <c r="B177" s="36"/>
      <c r="C177" s="170" t="s">
        <v>398</v>
      </c>
      <c r="D177" s="170" t="s">
        <v>135</v>
      </c>
      <c r="E177" s="171" t="s">
        <v>1193</v>
      </c>
      <c r="F177" s="172" t="s">
        <v>1194</v>
      </c>
      <c r="G177" s="173" t="s">
        <v>450</v>
      </c>
      <c r="H177" s="174">
        <v>1</v>
      </c>
      <c r="I177" s="175">
        <v>48100</v>
      </c>
      <c r="J177" s="175">
        <f t="shared" si="10"/>
        <v>48100</v>
      </c>
      <c r="K177" s="172" t="s">
        <v>20</v>
      </c>
      <c r="L177" s="56"/>
      <c r="M177" s="176" t="s">
        <v>20</v>
      </c>
      <c r="N177" s="177" t="s">
        <v>43</v>
      </c>
      <c r="O177" s="178">
        <v>0</v>
      </c>
      <c r="P177" s="178">
        <f t="shared" si="11"/>
        <v>0</v>
      </c>
      <c r="Q177" s="178">
        <v>0</v>
      </c>
      <c r="R177" s="178">
        <f t="shared" si="12"/>
        <v>0</v>
      </c>
      <c r="S177" s="178">
        <v>0</v>
      </c>
      <c r="T177" s="179">
        <f t="shared" si="13"/>
        <v>0</v>
      </c>
      <c r="AR177" s="22" t="s">
        <v>447</v>
      </c>
      <c r="AT177" s="22" t="s">
        <v>135</v>
      </c>
      <c r="AU177" s="22" t="s">
        <v>81</v>
      </c>
      <c r="AY177" s="22" t="s">
        <v>133</v>
      </c>
      <c r="BE177" s="180">
        <f t="shared" si="14"/>
        <v>48100</v>
      </c>
      <c r="BF177" s="180">
        <f t="shared" si="15"/>
        <v>0</v>
      </c>
      <c r="BG177" s="180">
        <f t="shared" si="16"/>
        <v>0</v>
      </c>
      <c r="BH177" s="180">
        <f t="shared" si="17"/>
        <v>0</v>
      </c>
      <c r="BI177" s="180">
        <f t="shared" si="18"/>
        <v>0</v>
      </c>
      <c r="BJ177" s="22" t="s">
        <v>22</v>
      </c>
      <c r="BK177" s="180">
        <f t="shared" si="19"/>
        <v>48100</v>
      </c>
      <c r="BL177" s="22" t="s">
        <v>447</v>
      </c>
      <c r="BM177" s="22" t="s">
        <v>1195</v>
      </c>
    </row>
    <row r="178" spans="2:65" s="1" customFormat="1" ht="22.5" customHeight="1">
      <c r="B178" s="36"/>
      <c r="C178" s="170" t="s">
        <v>402</v>
      </c>
      <c r="D178" s="170" t="s">
        <v>135</v>
      </c>
      <c r="E178" s="171" t="s">
        <v>1196</v>
      </c>
      <c r="F178" s="172" t="s">
        <v>1197</v>
      </c>
      <c r="G178" s="173" t="s">
        <v>450</v>
      </c>
      <c r="H178" s="174">
        <v>1</v>
      </c>
      <c r="I178" s="175">
        <v>22400</v>
      </c>
      <c r="J178" s="175">
        <f t="shared" si="10"/>
        <v>22400</v>
      </c>
      <c r="K178" s="172" t="s">
        <v>20</v>
      </c>
      <c r="L178" s="56"/>
      <c r="M178" s="176" t="s">
        <v>20</v>
      </c>
      <c r="N178" s="177" t="s">
        <v>43</v>
      </c>
      <c r="O178" s="178">
        <v>0</v>
      </c>
      <c r="P178" s="178">
        <f t="shared" si="11"/>
        <v>0</v>
      </c>
      <c r="Q178" s="178">
        <v>0</v>
      </c>
      <c r="R178" s="178">
        <f t="shared" si="12"/>
        <v>0</v>
      </c>
      <c r="S178" s="178">
        <v>0</v>
      </c>
      <c r="T178" s="179">
        <f t="shared" si="13"/>
        <v>0</v>
      </c>
      <c r="AR178" s="22" t="s">
        <v>447</v>
      </c>
      <c r="AT178" s="22" t="s">
        <v>135</v>
      </c>
      <c r="AU178" s="22" t="s">
        <v>81</v>
      </c>
      <c r="AY178" s="22" t="s">
        <v>133</v>
      </c>
      <c r="BE178" s="180">
        <f t="shared" si="14"/>
        <v>22400</v>
      </c>
      <c r="BF178" s="180">
        <f t="shared" si="15"/>
        <v>0</v>
      </c>
      <c r="BG178" s="180">
        <f t="shared" si="16"/>
        <v>0</v>
      </c>
      <c r="BH178" s="180">
        <f t="shared" si="17"/>
        <v>0</v>
      </c>
      <c r="BI178" s="180">
        <f t="shared" si="18"/>
        <v>0</v>
      </c>
      <c r="BJ178" s="22" t="s">
        <v>22</v>
      </c>
      <c r="BK178" s="180">
        <f t="shared" si="19"/>
        <v>22400</v>
      </c>
      <c r="BL178" s="22" t="s">
        <v>447</v>
      </c>
      <c r="BM178" s="22" t="s">
        <v>1198</v>
      </c>
    </row>
    <row r="179" spans="2:65" s="1" customFormat="1" ht="22.5" customHeight="1">
      <c r="B179" s="36"/>
      <c r="C179" s="170" t="s">
        <v>406</v>
      </c>
      <c r="D179" s="170" t="s">
        <v>135</v>
      </c>
      <c r="E179" s="171" t="s">
        <v>1199</v>
      </c>
      <c r="F179" s="172" t="s">
        <v>1200</v>
      </c>
      <c r="G179" s="173" t="s">
        <v>450</v>
      </c>
      <c r="H179" s="174">
        <v>1</v>
      </c>
      <c r="I179" s="175">
        <v>34100</v>
      </c>
      <c r="J179" s="175">
        <f t="shared" si="10"/>
        <v>34100</v>
      </c>
      <c r="K179" s="172" t="s">
        <v>20</v>
      </c>
      <c r="L179" s="56"/>
      <c r="M179" s="176" t="s">
        <v>20</v>
      </c>
      <c r="N179" s="218" t="s">
        <v>43</v>
      </c>
      <c r="O179" s="219">
        <v>0</v>
      </c>
      <c r="P179" s="219">
        <f t="shared" si="11"/>
        <v>0</v>
      </c>
      <c r="Q179" s="219">
        <v>0</v>
      </c>
      <c r="R179" s="219">
        <f t="shared" si="12"/>
        <v>0</v>
      </c>
      <c r="S179" s="219">
        <v>0</v>
      </c>
      <c r="T179" s="220">
        <f t="shared" si="13"/>
        <v>0</v>
      </c>
      <c r="AR179" s="22" t="s">
        <v>447</v>
      </c>
      <c r="AT179" s="22" t="s">
        <v>135</v>
      </c>
      <c r="AU179" s="22" t="s">
        <v>81</v>
      </c>
      <c r="AY179" s="22" t="s">
        <v>133</v>
      </c>
      <c r="BE179" s="180">
        <f t="shared" si="14"/>
        <v>34100</v>
      </c>
      <c r="BF179" s="180">
        <f t="shared" si="15"/>
        <v>0</v>
      </c>
      <c r="BG179" s="180">
        <f t="shared" si="16"/>
        <v>0</v>
      </c>
      <c r="BH179" s="180">
        <f t="shared" si="17"/>
        <v>0</v>
      </c>
      <c r="BI179" s="180">
        <f t="shared" si="18"/>
        <v>0</v>
      </c>
      <c r="BJ179" s="22" t="s">
        <v>22</v>
      </c>
      <c r="BK179" s="180">
        <f t="shared" si="19"/>
        <v>34100</v>
      </c>
      <c r="BL179" s="22" t="s">
        <v>447</v>
      </c>
      <c r="BM179" s="22" t="s">
        <v>1201</v>
      </c>
    </row>
    <row r="180" spans="2:65" s="1" customFormat="1" ht="6.95" customHeight="1">
      <c r="B180" s="51"/>
      <c r="C180" s="52"/>
      <c r="D180" s="52"/>
      <c r="E180" s="52"/>
      <c r="F180" s="52"/>
      <c r="G180" s="52"/>
      <c r="H180" s="52"/>
      <c r="I180" s="52"/>
      <c r="J180" s="52"/>
      <c r="K180" s="52"/>
      <c r="L180" s="56"/>
    </row>
  </sheetData>
  <sheetProtection password="CC35" sheet="1" objects="1" scenarios="1" formatCells="0" formatColumns="0" formatRows="0" sort="0" autoFilter="0"/>
  <autoFilter ref="C85:K179"/>
  <mergeCells count="9">
    <mergeCell ref="E76:H76"/>
    <mergeCell ref="E78:H78"/>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5"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45"/>
  <sheetViews>
    <sheetView showGridLines="0" workbookViewId="0">
      <pane ySplit="1" topLeftCell="A230" activePane="bottomLeft" state="frozen"/>
      <selection pane="bottomLeft" activeCell="F63" sqref="F63"/>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06"/>
      <c r="B1" s="15"/>
      <c r="C1" s="15"/>
      <c r="D1" s="16" t="s">
        <v>1</v>
      </c>
      <c r="E1" s="15"/>
      <c r="F1" s="107" t="s">
        <v>98</v>
      </c>
      <c r="G1" s="344" t="s">
        <v>99</v>
      </c>
      <c r="H1" s="344"/>
      <c r="I1" s="15"/>
      <c r="J1" s="107" t="s">
        <v>100</v>
      </c>
      <c r="K1" s="16" t="s">
        <v>101</v>
      </c>
      <c r="L1" s="107" t="s">
        <v>102</v>
      </c>
      <c r="M1" s="107"/>
      <c r="N1" s="107"/>
      <c r="O1" s="107"/>
      <c r="P1" s="107"/>
      <c r="Q1" s="107"/>
      <c r="R1" s="107"/>
      <c r="S1" s="107"/>
      <c r="T1" s="107"/>
      <c r="U1" s="108"/>
      <c r="V1" s="10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309"/>
      <c r="M2" s="309"/>
      <c r="N2" s="309"/>
      <c r="O2" s="309"/>
      <c r="P2" s="309"/>
      <c r="Q2" s="309"/>
      <c r="R2" s="309"/>
      <c r="S2" s="309"/>
      <c r="T2" s="309"/>
      <c r="U2" s="309"/>
      <c r="V2" s="309"/>
      <c r="AT2" s="22" t="s">
        <v>91</v>
      </c>
    </row>
    <row r="3" spans="1:70" ht="6.95" customHeight="1">
      <c r="B3" s="23"/>
      <c r="C3" s="24"/>
      <c r="D3" s="24"/>
      <c r="E3" s="24"/>
      <c r="F3" s="24"/>
      <c r="G3" s="24"/>
      <c r="H3" s="24"/>
      <c r="I3" s="24"/>
      <c r="J3" s="24"/>
      <c r="K3" s="25"/>
      <c r="AT3" s="22" t="s">
        <v>81</v>
      </c>
    </row>
    <row r="4" spans="1:70" ht="36.950000000000003" customHeight="1">
      <c r="B4" s="26"/>
      <c r="C4" s="27"/>
      <c r="D4" s="28" t="s">
        <v>103</v>
      </c>
      <c r="E4" s="27"/>
      <c r="F4" s="27"/>
      <c r="G4" s="27"/>
      <c r="H4" s="27"/>
      <c r="I4" s="27"/>
      <c r="J4" s="27"/>
      <c r="K4" s="29"/>
      <c r="M4" s="30" t="s">
        <v>12</v>
      </c>
      <c r="AT4" s="22" t="s">
        <v>6</v>
      </c>
    </row>
    <row r="5" spans="1:70" ht="6.95" customHeight="1">
      <c r="B5" s="26"/>
      <c r="C5" s="27"/>
      <c r="D5" s="27"/>
      <c r="E5" s="27"/>
      <c r="F5" s="27"/>
      <c r="G5" s="27"/>
      <c r="H5" s="27"/>
      <c r="I5" s="27"/>
      <c r="J5" s="27"/>
      <c r="K5" s="29"/>
    </row>
    <row r="6" spans="1:70" ht="15">
      <c r="B6" s="26"/>
      <c r="C6" s="27"/>
      <c r="D6" s="34" t="s">
        <v>16</v>
      </c>
      <c r="E6" s="27"/>
      <c r="F6" s="27"/>
      <c r="G6" s="27"/>
      <c r="H6" s="27"/>
      <c r="I6" s="27"/>
      <c r="J6" s="27"/>
      <c r="K6" s="29"/>
    </row>
    <row r="7" spans="1:70" ht="22.5" customHeight="1">
      <c r="B7" s="26"/>
      <c r="C7" s="27"/>
      <c r="D7" s="27"/>
      <c r="E7" s="345" t="str">
        <f>'Rekapitulace stavby'!K6</f>
        <v>Vodovod Levínská Olešnice a Žďár</v>
      </c>
      <c r="F7" s="346"/>
      <c r="G7" s="346"/>
      <c r="H7" s="346"/>
      <c r="I7" s="27"/>
      <c r="J7" s="27"/>
      <c r="K7" s="29"/>
    </row>
    <row r="8" spans="1:70" s="1" customFormat="1" ht="15">
      <c r="B8" s="36"/>
      <c r="C8" s="37"/>
      <c r="D8" s="34" t="s">
        <v>104</v>
      </c>
      <c r="E8" s="37"/>
      <c r="F8" s="37"/>
      <c r="G8" s="37"/>
      <c r="H8" s="37"/>
      <c r="I8" s="37"/>
      <c r="J8" s="37"/>
      <c r="K8" s="40"/>
    </row>
    <row r="9" spans="1:70" s="1" customFormat="1" ht="36.950000000000003" customHeight="1">
      <c r="B9" s="36"/>
      <c r="C9" s="37"/>
      <c r="D9" s="37"/>
      <c r="E9" s="347" t="s">
        <v>1202</v>
      </c>
      <c r="F9" s="348"/>
      <c r="G9" s="348"/>
      <c r="H9" s="348"/>
      <c r="I9" s="37"/>
      <c r="J9" s="37"/>
      <c r="K9" s="40"/>
    </row>
    <row r="10" spans="1:70" s="1" customFormat="1">
      <c r="B10" s="36"/>
      <c r="C10" s="37"/>
      <c r="D10" s="37"/>
      <c r="E10" s="37"/>
      <c r="F10" s="37"/>
      <c r="G10" s="37"/>
      <c r="H10" s="37"/>
      <c r="I10" s="37"/>
      <c r="J10" s="37"/>
      <c r="K10" s="40"/>
    </row>
    <row r="11" spans="1:70" s="1" customFormat="1" ht="14.45" customHeight="1">
      <c r="B11" s="36"/>
      <c r="C11" s="37"/>
      <c r="D11" s="34" t="s">
        <v>19</v>
      </c>
      <c r="E11" s="37"/>
      <c r="F11" s="32" t="s">
        <v>20</v>
      </c>
      <c r="G11" s="37"/>
      <c r="H11" s="37"/>
      <c r="I11" s="34" t="s">
        <v>21</v>
      </c>
      <c r="J11" s="32" t="s">
        <v>20</v>
      </c>
      <c r="K11" s="40"/>
    </row>
    <row r="12" spans="1:70" s="1" customFormat="1" ht="14.45" customHeight="1">
      <c r="B12" s="36"/>
      <c r="C12" s="37"/>
      <c r="D12" s="34" t="s">
        <v>23</v>
      </c>
      <c r="E12" s="37"/>
      <c r="F12" s="32" t="s">
        <v>24</v>
      </c>
      <c r="G12" s="37"/>
      <c r="H12" s="37"/>
      <c r="I12" s="34" t="s">
        <v>25</v>
      </c>
      <c r="J12" s="109" t="str">
        <f>'Rekapitulace stavby'!AN8</f>
        <v>8. 11. 2017</v>
      </c>
      <c r="K12" s="40"/>
    </row>
    <row r="13" spans="1:70" s="1" customFormat="1" ht="10.9" customHeight="1">
      <c r="B13" s="36"/>
      <c r="C13" s="37"/>
      <c r="D13" s="37"/>
      <c r="E13" s="37"/>
      <c r="F13" s="37"/>
      <c r="G13" s="37"/>
      <c r="H13" s="37"/>
      <c r="I13" s="37"/>
      <c r="J13" s="37"/>
      <c r="K13" s="40"/>
    </row>
    <row r="14" spans="1:70" s="1" customFormat="1" ht="14.45" customHeight="1">
      <c r="B14" s="36"/>
      <c r="C14" s="37"/>
      <c r="D14" s="34" t="s">
        <v>29</v>
      </c>
      <c r="E14" s="37"/>
      <c r="F14" s="37"/>
      <c r="G14" s="37"/>
      <c r="H14" s="37"/>
      <c r="I14" s="34" t="s">
        <v>30</v>
      </c>
      <c r="J14" s="32" t="s">
        <v>20</v>
      </c>
      <c r="K14" s="40"/>
    </row>
    <row r="15" spans="1:70" s="1" customFormat="1" ht="18" customHeight="1">
      <c r="B15" s="36"/>
      <c r="C15" s="37"/>
      <c r="D15" s="37"/>
      <c r="E15" s="32" t="s">
        <v>31</v>
      </c>
      <c r="F15" s="37"/>
      <c r="G15" s="37"/>
      <c r="H15" s="37"/>
      <c r="I15" s="34" t="s">
        <v>32</v>
      </c>
      <c r="J15" s="32" t="s">
        <v>20</v>
      </c>
      <c r="K15" s="40"/>
    </row>
    <row r="16" spans="1:70" s="1" customFormat="1" ht="6.95" customHeight="1">
      <c r="B16" s="36"/>
      <c r="C16" s="37"/>
      <c r="D16" s="37"/>
      <c r="E16" s="37"/>
      <c r="F16" s="37"/>
      <c r="G16" s="37"/>
      <c r="H16" s="37"/>
      <c r="I16" s="37"/>
      <c r="J16" s="37"/>
      <c r="K16" s="40"/>
    </row>
    <row r="17" spans="2:11" s="1" customFormat="1" ht="14.45" customHeight="1">
      <c r="B17" s="36"/>
      <c r="C17" s="37"/>
      <c r="D17" s="34" t="s">
        <v>33</v>
      </c>
      <c r="E17" s="37"/>
      <c r="F17" s="37"/>
      <c r="G17" s="37"/>
      <c r="H17" s="37"/>
      <c r="I17" s="34" t="s">
        <v>30</v>
      </c>
      <c r="J17" s="32" t="str">
        <f>IF('Rekapitulace stavby'!AN13="Vyplň údaj","",IF('Rekapitulace stavby'!AN13="","",'Rekapitulace stavby'!AN13))</f>
        <v/>
      </c>
      <c r="K17" s="40"/>
    </row>
    <row r="18" spans="2:11" s="1" customFormat="1" ht="18" customHeight="1">
      <c r="B18" s="36"/>
      <c r="C18" s="37"/>
      <c r="D18" s="37"/>
      <c r="E18" s="32" t="str">
        <f>IF('Rekapitulace stavby'!E14="Vyplň údaj","",IF('Rekapitulace stavby'!E14="","",'Rekapitulace stavby'!E14))</f>
        <v xml:space="preserve"> </v>
      </c>
      <c r="F18" s="37"/>
      <c r="G18" s="37"/>
      <c r="H18" s="37"/>
      <c r="I18" s="34" t="s">
        <v>32</v>
      </c>
      <c r="J18" s="32" t="str">
        <f>IF('Rekapitulace stavby'!AN14="Vyplň údaj","",IF('Rekapitulace stavby'!AN14="","",'Rekapitulace stavby'!AN14))</f>
        <v/>
      </c>
      <c r="K18" s="40"/>
    </row>
    <row r="19" spans="2:11" s="1" customFormat="1" ht="6.95" customHeight="1">
      <c r="B19" s="36"/>
      <c r="C19" s="37"/>
      <c r="D19" s="37"/>
      <c r="E19" s="37"/>
      <c r="F19" s="37"/>
      <c r="G19" s="37"/>
      <c r="H19" s="37"/>
      <c r="I19" s="37"/>
      <c r="J19" s="37"/>
      <c r="K19" s="40"/>
    </row>
    <row r="20" spans="2:11" s="1" customFormat="1" ht="14.45" customHeight="1">
      <c r="B20" s="36"/>
      <c r="C20" s="37"/>
      <c r="D20" s="34" t="s">
        <v>35</v>
      </c>
      <c r="E20" s="37"/>
      <c r="F20" s="37"/>
      <c r="G20" s="37"/>
      <c r="H20" s="37"/>
      <c r="I20" s="34" t="s">
        <v>30</v>
      </c>
      <c r="J20" s="32" t="s">
        <v>20</v>
      </c>
      <c r="K20" s="40"/>
    </row>
    <row r="21" spans="2:11" s="1" customFormat="1" ht="18" customHeight="1">
      <c r="B21" s="36"/>
      <c r="C21" s="37"/>
      <c r="D21" s="37"/>
      <c r="E21" s="32" t="s">
        <v>36</v>
      </c>
      <c r="F21" s="37"/>
      <c r="G21" s="37"/>
      <c r="H21" s="37"/>
      <c r="I21" s="34" t="s">
        <v>32</v>
      </c>
      <c r="J21" s="32" t="s">
        <v>20</v>
      </c>
      <c r="K21" s="40"/>
    </row>
    <row r="22" spans="2:11" s="1" customFormat="1" ht="6.95" customHeight="1">
      <c r="B22" s="36"/>
      <c r="C22" s="37"/>
      <c r="D22" s="37"/>
      <c r="E22" s="37"/>
      <c r="F22" s="37"/>
      <c r="G22" s="37"/>
      <c r="H22" s="37"/>
      <c r="I22" s="37"/>
      <c r="J22" s="37"/>
      <c r="K22" s="40"/>
    </row>
    <row r="23" spans="2:11" s="1" customFormat="1" ht="14.45" customHeight="1">
      <c r="B23" s="36"/>
      <c r="C23" s="37"/>
      <c r="D23" s="34" t="s">
        <v>37</v>
      </c>
      <c r="E23" s="37"/>
      <c r="F23" s="37"/>
      <c r="G23" s="37"/>
      <c r="H23" s="37"/>
      <c r="I23" s="37"/>
      <c r="J23" s="37"/>
      <c r="K23" s="40"/>
    </row>
    <row r="24" spans="2:11" s="6" customFormat="1" ht="22.5" customHeight="1">
      <c r="B24" s="110"/>
      <c r="C24" s="111"/>
      <c r="D24" s="111"/>
      <c r="E24" s="337" t="s">
        <v>20</v>
      </c>
      <c r="F24" s="337"/>
      <c r="G24" s="337"/>
      <c r="H24" s="337"/>
      <c r="I24" s="111"/>
      <c r="J24" s="111"/>
      <c r="K24" s="112"/>
    </row>
    <row r="25" spans="2:11" s="1" customFormat="1" ht="6.95" customHeight="1">
      <c r="B25" s="36"/>
      <c r="C25" s="37"/>
      <c r="D25" s="37"/>
      <c r="E25" s="37"/>
      <c r="F25" s="37"/>
      <c r="G25" s="37"/>
      <c r="H25" s="37"/>
      <c r="I25" s="37"/>
      <c r="J25" s="37"/>
      <c r="K25" s="40"/>
    </row>
    <row r="26" spans="2:11" s="1" customFormat="1" ht="6.95" customHeight="1">
      <c r="B26" s="36"/>
      <c r="C26" s="37"/>
      <c r="D26" s="80"/>
      <c r="E26" s="80"/>
      <c r="F26" s="80"/>
      <c r="G26" s="80"/>
      <c r="H26" s="80"/>
      <c r="I26" s="80"/>
      <c r="J26" s="80"/>
      <c r="K26" s="113"/>
    </row>
    <row r="27" spans="2:11" s="1" customFormat="1" ht="25.35" customHeight="1">
      <c r="B27" s="36"/>
      <c r="C27" s="37"/>
      <c r="D27" s="114" t="s">
        <v>38</v>
      </c>
      <c r="E27" s="37"/>
      <c r="F27" s="37"/>
      <c r="G27" s="37"/>
      <c r="H27" s="37"/>
      <c r="I27" s="37"/>
      <c r="J27" s="115">
        <f>ROUND(J88,2)</f>
        <v>2479120.56</v>
      </c>
      <c r="K27" s="40"/>
    </row>
    <row r="28" spans="2:11" s="1" customFormat="1" ht="6.95" customHeight="1">
      <c r="B28" s="36"/>
      <c r="C28" s="37"/>
      <c r="D28" s="80"/>
      <c r="E28" s="80"/>
      <c r="F28" s="80"/>
      <c r="G28" s="80"/>
      <c r="H28" s="80"/>
      <c r="I28" s="80"/>
      <c r="J28" s="80"/>
      <c r="K28" s="113"/>
    </row>
    <row r="29" spans="2:11" s="1" customFormat="1" ht="14.45" customHeight="1">
      <c r="B29" s="36"/>
      <c r="C29" s="37"/>
      <c r="D29" s="37"/>
      <c r="E29" s="37"/>
      <c r="F29" s="41" t="s">
        <v>40</v>
      </c>
      <c r="G29" s="37"/>
      <c r="H29" s="37"/>
      <c r="I29" s="41" t="s">
        <v>39</v>
      </c>
      <c r="J29" s="41" t="s">
        <v>41</v>
      </c>
      <c r="K29" s="40"/>
    </row>
    <row r="30" spans="2:11" s="1" customFormat="1" ht="14.45" customHeight="1">
      <c r="B30" s="36"/>
      <c r="C30" s="37"/>
      <c r="D30" s="44" t="s">
        <v>42</v>
      </c>
      <c r="E30" s="44" t="s">
        <v>43</v>
      </c>
      <c r="F30" s="116">
        <f>ROUND(SUM(BE88:BE244), 2)</f>
        <v>2479120.56</v>
      </c>
      <c r="G30" s="37"/>
      <c r="H30" s="37"/>
      <c r="I30" s="117">
        <v>0.21</v>
      </c>
      <c r="J30" s="116">
        <f>ROUND(ROUND((SUM(BE88:BE244)), 2)*I30, 2)</f>
        <v>520615.32</v>
      </c>
      <c r="K30" s="40"/>
    </row>
    <row r="31" spans="2:11" s="1" customFormat="1" ht="14.45" customHeight="1">
      <c r="B31" s="36"/>
      <c r="C31" s="37"/>
      <c r="D31" s="37"/>
      <c r="E31" s="44" t="s">
        <v>44</v>
      </c>
      <c r="F31" s="116">
        <f>ROUND(SUM(BF88:BF244), 2)</f>
        <v>0</v>
      </c>
      <c r="G31" s="37"/>
      <c r="H31" s="37"/>
      <c r="I31" s="117">
        <v>0.15</v>
      </c>
      <c r="J31" s="116">
        <f>ROUND(ROUND((SUM(BF88:BF244)), 2)*I31, 2)</f>
        <v>0</v>
      </c>
      <c r="K31" s="40"/>
    </row>
    <row r="32" spans="2:11" s="1" customFormat="1" ht="14.45" hidden="1" customHeight="1">
      <c r="B32" s="36"/>
      <c r="C32" s="37"/>
      <c r="D32" s="37"/>
      <c r="E32" s="44" t="s">
        <v>45</v>
      </c>
      <c r="F32" s="116">
        <f>ROUND(SUM(BG88:BG244), 2)</f>
        <v>0</v>
      </c>
      <c r="G32" s="37"/>
      <c r="H32" s="37"/>
      <c r="I32" s="117">
        <v>0.21</v>
      </c>
      <c r="J32" s="116">
        <v>0</v>
      </c>
      <c r="K32" s="40"/>
    </row>
    <row r="33" spans="2:11" s="1" customFormat="1" ht="14.45" hidden="1" customHeight="1">
      <c r="B33" s="36"/>
      <c r="C33" s="37"/>
      <c r="D33" s="37"/>
      <c r="E33" s="44" t="s">
        <v>46</v>
      </c>
      <c r="F33" s="116">
        <f>ROUND(SUM(BH88:BH244), 2)</f>
        <v>0</v>
      </c>
      <c r="G33" s="37"/>
      <c r="H33" s="37"/>
      <c r="I33" s="117">
        <v>0.15</v>
      </c>
      <c r="J33" s="116">
        <v>0</v>
      </c>
      <c r="K33" s="40"/>
    </row>
    <row r="34" spans="2:11" s="1" customFormat="1" ht="14.45" hidden="1" customHeight="1">
      <c r="B34" s="36"/>
      <c r="C34" s="37"/>
      <c r="D34" s="37"/>
      <c r="E34" s="44" t="s">
        <v>47</v>
      </c>
      <c r="F34" s="116">
        <f>ROUND(SUM(BI88:BI244), 2)</f>
        <v>0</v>
      </c>
      <c r="G34" s="37"/>
      <c r="H34" s="37"/>
      <c r="I34" s="117">
        <v>0</v>
      </c>
      <c r="J34" s="116">
        <v>0</v>
      </c>
      <c r="K34" s="40"/>
    </row>
    <row r="35" spans="2:11" s="1" customFormat="1" ht="6.95" customHeight="1">
      <c r="B35" s="36"/>
      <c r="C35" s="37"/>
      <c r="D35" s="37"/>
      <c r="E35" s="37"/>
      <c r="F35" s="37"/>
      <c r="G35" s="37"/>
      <c r="H35" s="37"/>
      <c r="I35" s="37"/>
      <c r="J35" s="37"/>
      <c r="K35" s="40"/>
    </row>
    <row r="36" spans="2:11" s="1" customFormat="1" ht="25.35" customHeight="1">
      <c r="B36" s="36"/>
      <c r="C36" s="118"/>
      <c r="D36" s="119" t="s">
        <v>48</v>
      </c>
      <c r="E36" s="74"/>
      <c r="F36" s="74"/>
      <c r="G36" s="120" t="s">
        <v>49</v>
      </c>
      <c r="H36" s="121" t="s">
        <v>50</v>
      </c>
      <c r="I36" s="74"/>
      <c r="J36" s="122">
        <f>SUM(J27:J34)</f>
        <v>2999735.88</v>
      </c>
      <c r="K36" s="123"/>
    </row>
    <row r="37" spans="2:11" s="1" customFormat="1" ht="14.45" customHeight="1">
      <c r="B37" s="51"/>
      <c r="C37" s="52"/>
      <c r="D37" s="52"/>
      <c r="E37" s="52"/>
      <c r="F37" s="52"/>
      <c r="G37" s="52"/>
      <c r="H37" s="52"/>
      <c r="I37" s="52"/>
      <c r="J37" s="52"/>
      <c r="K37" s="53"/>
    </row>
    <row r="41" spans="2:11" s="1" customFormat="1" ht="6.95" customHeight="1">
      <c r="B41" s="124"/>
      <c r="C41" s="125"/>
      <c r="D41" s="125"/>
      <c r="E41" s="125"/>
      <c r="F41" s="125"/>
      <c r="G41" s="125"/>
      <c r="H41" s="125"/>
      <c r="I41" s="125"/>
      <c r="J41" s="125"/>
      <c r="K41" s="126"/>
    </row>
    <row r="42" spans="2:11" s="1" customFormat="1" ht="36.950000000000003" customHeight="1">
      <c r="B42" s="36"/>
      <c r="C42" s="28" t="s">
        <v>106</v>
      </c>
      <c r="D42" s="37"/>
      <c r="E42" s="37"/>
      <c r="F42" s="37"/>
      <c r="G42" s="37"/>
      <c r="H42" s="37"/>
      <c r="I42" s="37"/>
      <c r="J42" s="37"/>
      <c r="K42" s="40"/>
    </row>
    <row r="43" spans="2:11" s="1" customFormat="1" ht="6.95" customHeight="1">
      <c r="B43" s="36"/>
      <c r="C43" s="37"/>
      <c r="D43" s="37"/>
      <c r="E43" s="37"/>
      <c r="F43" s="37"/>
      <c r="G43" s="37"/>
      <c r="H43" s="37"/>
      <c r="I43" s="37"/>
      <c r="J43" s="37"/>
      <c r="K43" s="40"/>
    </row>
    <row r="44" spans="2:11" s="1" customFormat="1" ht="14.45" customHeight="1">
      <c r="B44" s="36"/>
      <c r="C44" s="34" t="s">
        <v>16</v>
      </c>
      <c r="D44" s="37"/>
      <c r="E44" s="37"/>
      <c r="F44" s="37"/>
      <c r="G44" s="37"/>
      <c r="H44" s="37"/>
      <c r="I44" s="37"/>
      <c r="J44" s="37"/>
      <c r="K44" s="40"/>
    </row>
    <row r="45" spans="2:11" s="1" customFormat="1" ht="22.5" customHeight="1">
      <c r="B45" s="36"/>
      <c r="C45" s="37"/>
      <c r="D45" s="37"/>
      <c r="E45" s="345" t="str">
        <f>E7</f>
        <v>Vodovod Levínská Olešnice a Žďár</v>
      </c>
      <c r="F45" s="346"/>
      <c r="G45" s="346"/>
      <c r="H45" s="346"/>
      <c r="I45" s="37"/>
      <c r="J45" s="37"/>
      <c r="K45" s="40"/>
    </row>
    <row r="46" spans="2:11" s="1" customFormat="1" ht="14.45" customHeight="1">
      <c r="B46" s="36"/>
      <c r="C46" s="34" t="s">
        <v>104</v>
      </c>
      <c r="D46" s="37"/>
      <c r="E46" s="37"/>
      <c r="F46" s="37"/>
      <c r="G46" s="37"/>
      <c r="H46" s="37"/>
      <c r="I46" s="37"/>
      <c r="J46" s="37"/>
      <c r="K46" s="40"/>
    </row>
    <row r="47" spans="2:11" s="1" customFormat="1" ht="23.25" customHeight="1">
      <c r="B47" s="36"/>
      <c r="C47" s="37"/>
      <c r="D47" s="37"/>
      <c r="E47" s="347" t="str">
        <f>E9</f>
        <v>IO04 - IO 04 - Vodojem</v>
      </c>
      <c r="F47" s="348"/>
      <c r="G47" s="348"/>
      <c r="H47" s="348"/>
      <c r="I47" s="37"/>
      <c r="J47" s="37"/>
      <c r="K47" s="40"/>
    </row>
    <row r="48" spans="2:11" s="1" customFormat="1" ht="6.95" customHeight="1">
      <c r="B48" s="36"/>
      <c r="C48" s="37"/>
      <c r="D48" s="37"/>
      <c r="E48" s="37"/>
      <c r="F48" s="37"/>
      <c r="G48" s="37"/>
      <c r="H48" s="37"/>
      <c r="I48" s="37"/>
      <c r="J48" s="37"/>
      <c r="K48" s="40"/>
    </row>
    <row r="49" spans="2:47" s="1" customFormat="1" ht="18" customHeight="1">
      <c r="B49" s="36"/>
      <c r="C49" s="34" t="s">
        <v>23</v>
      </c>
      <c r="D49" s="37"/>
      <c r="E49" s="37"/>
      <c r="F49" s="32" t="str">
        <f>F12</f>
        <v>k.ú. Levínská Olešnice a Žďár u St. Paky</v>
      </c>
      <c r="G49" s="37"/>
      <c r="H49" s="37"/>
      <c r="I49" s="34" t="s">
        <v>25</v>
      </c>
      <c r="J49" s="109" t="str">
        <f>IF(J12="","",J12)</f>
        <v>8. 11. 2017</v>
      </c>
      <c r="K49" s="40"/>
    </row>
    <row r="50" spans="2:47" s="1" customFormat="1" ht="6.95" customHeight="1">
      <c r="B50" s="36"/>
      <c r="C50" s="37"/>
      <c r="D50" s="37"/>
      <c r="E50" s="37"/>
      <c r="F50" s="37"/>
      <c r="G50" s="37"/>
      <c r="H50" s="37"/>
      <c r="I50" s="37"/>
      <c r="J50" s="37"/>
      <c r="K50" s="40"/>
    </row>
    <row r="51" spans="2:47" s="1" customFormat="1" ht="15">
      <c r="B51" s="36"/>
      <c r="C51" s="34" t="s">
        <v>29</v>
      </c>
      <c r="D51" s="37"/>
      <c r="E51" s="37"/>
      <c r="F51" s="32" t="str">
        <f>E15</f>
        <v>Obec Levínská Olešnice</v>
      </c>
      <c r="G51" s="37"/>
      <c r="H51" s="37"/>
      <c r="I51" s="34" t="s">
        <v>35</v>
      </c>
      <c r="J51" s="32" t="str">
        <f>E21</f>
        <v>IKKO Hradec Králové, s.r.o. Pražská 850, HK</v>
      </c>
      <c r="K51" s="40"/>
    </row>
    <row r="52" spans="2:47" s="1" customFormat="1" ht="14.45" customHeight="1">
      <c r="B52" s="36"/>
      <c r="C52" s="34" t="s">
        <v>33</v>
      </c>
      <c r="D52" s="37"/>
      <c r="E52" s="37"/>
      <c r="F52" s="32" t="str">
        <f>IF(E18="","",E18)</f>
        <v xml:space="preserve"> </v>
      </c>
      <c r="G52" s="37"/>
      <c r="H52" s="37"/>
      <c r="I52" s="37"/>
      <c r="J52" s="37"/>
      <c r="K52" s="40"/>
    </row>
    <row r="53" spans="2:47" s="1" customFormat="1" ht="10.35" customHeight="1">
      <c r="B53" s="36"/>
      <c r="C53" s="37"/>
      <c r="D53" s="37"/>
      <c r="E53" s="37"/>
      <c r="F53" s="37"/>
      <c r="G53" s="37"/>
      <c r="H53" s="37"/>
      <c r="I53" s="37"/>
      <c r="J53" s="37"/>
      <c r="K53" s="40"/>
    </row>
    <row r="54" spans="2:47" s="1" customFormat="1" ht="29.25" customHeight="1">
      <c r="B54" s="36"/>
      <c r="C54" s="127" t="s">
        <v>107</v>
      </c>
      <c r="D54" s="118"/>
      <c r="E54" s="118"/>
      <c r="F54" s="118"/>
      <c r="G54" s="118"/>
      <c r="H54" s="118"/>
      <c r="I54" s="118"/>
      <c r="J54" s="128" t="s">
        <v>108</v>
      </c>
      <c r="K54" s="129"/>
    </row>
    <row r="55" spans="2:47" s="1" customFormat="1" ht="10.35" customHeight="1">
      <c r="B55" s="36"/>
      <c r="C55" s="37"/>
      <c r="D55" s="37"/>
      <c r="E55" s="37"/>
      <c r="F55" s="37"/>
      <c r="G55" s="37"/>
      <c r="H55" s="37"/>
      <c r="I55" s="37"/>
      <c r="J55" s="37"/>
      <c r="K55" s="40"/>
    </row>
    <row r="56" spans="2:47" s="1" customFormat="1" ht="29.25" customHeight="1">
      <c r="B56" s="36"/>
      <c r="C56" s="130" t="s">
        <v>109</v>
      </c>
      <c r="D56" s="37"/>
      <c r="E56" s="37"/>
      <c r="F56" s="37"/>
      <c r="G56" s="37"/>
      <c r="H56" s="37"/>
      <c r="I56" s="37"/>
      <c r="J56" s="115">
        <f>J88</f>
        <v>2479120.56</v>
      </c>
      <c r="K56" s="40"/>
      <c r="AU56" s="22" t="s">
        <v>110</v>
      </c>
    </row>
    <row r="57" spans="2:47" s="7" customFormat="1" ht="24.95" customHeight="1">
      <c r="B57" s="131"/>
      <c r="C57" s="132"/>
      <c r="D57" s="133" t="s">
        <v>111</v>
      </c>
      <c r="E57" s="134"/>
      <c r="F57" s="134"/>
      <c r="G57" s="134"/>
      <c r="H57" s="134"/>
      <c r="I57" s="134"/>
      <c r="J57" s="135">
        <f>J89</f>
        <v>2443039.5300000003</v>
      </c>
      <c r="K57" s="136"/>
    </row>
    <row r="58" spans="2:47" s="8" customFormat="1" ht="19.899999999999999" customHeight="1">
      <c r="B58" s="137"/>
      <c r="C58" s="138"/>
      <c r="D58" s="139" t="s">
        <v>112</v>
      </c>
      <c r="E58" s="140"/>
      <c r="F58" s="140"/>
      <c r="G58" s="140"/>
      <c r="H58" s="140"/>
      <c r="I58" s="140"/>
      <c r="J58" s="141">
        <f>J90</f>
        <v>681821.48</v>
      </c>
      <c r="K58" s="142"/>
    </row>
    <row r="59" spans="2:47" s="8" customFormat="1" ht="19.899999999999999" customHeight="1">
      <c r="B59" s="137"/>
      <c r="C59" s="138"/>
      <c r="D59" s="139" t="s">
        <v>1203</v>
      </c>
      <c r="E59" s="140"/>
      <c r="F59" s="140"/>
      <c r="G59" s="140"/>
      <c r="H59" s="140"/>
      <c r="I59" s="140"/>
      <c r="J59" s="141">
        <f>J165</f>
        <v>5960.99</v>
      </c>
      <c r="K59" s="142"/>
    </row>
    <row r="60" spans="2:47" s="8" customFormat="1" ht="19.899999999999999" customHeight="1">
      <c r="B60" s="137"/>
      <c r="C60" s="138"/>
      <c r="D60" s="139" t="s">
        <v>1204</v>
      </c>
      <c r="E60" s="140"/>
      <c r="F60" s="140"/>
      <c r="G60" s="140"/>
      <c r="H60" s="140"/>
      <c r="I60" s="140"/>
      <c r="J60" s="141">
        <f>J177</f>
        <v>119582.73999999999</v>
      </c>
      <c r="K60" s="142"/>
    </row>
    <row r="61" spans="2:47" s="8" customFormat="1" ht="19.899999999999999" customHeight="1">
      <c r="B61" s="137"/>
      <c r="C61" s="138"/>
      <c r="D61" s="139" t="s">
        <v>113</v>
      </c>
      <c r="E61" s="140"/>
      <c r="F61" s="140"/>
      <c r="G61" s="140"/>
      <c r="H61" s="140"/>
      <c r="I61" s="140"/>
      <c r="J61" s="141">
        <f>J197</f>
        <v>82830.179999999993</v>
      </c>
      <c r="K61" s="142"/>
    </row>
    <row r="62" spans="2:47" s="8" customFormat="1" ht="19.899999999999999" customHeight="1">
      <c r="B62" s="137"/>
      <c r="C62" s="138"/>
      <c r="D62" s="139" t="s">
        <v>1205</v>
      </c>
      <c r="E62" s="140"/>
      <c r="F62" s="140"/>
      <c r="G62" s="140"/>
      <c r="H62" s="140"/>
      <c r="I62" s="140"/>
      <c r="J62" s="141">
        <f>J205</f>
        <v>200525.52000000002</v>
      </c>
      <c r="K62" s="142"/>
    </row>
    <row r="63" spans="2:47" s="8" customFormat="1" ht="19.899999999999999" customHeight="1">
      <c r="B63" s="137"/>
      <c r="C63" s="138"/>
      <c r="D63" s="139" t="s">
        <v>114</v>
      </c>
      <c r="E63" s="140"/>
      <c r="F63" s="140"/>
      <c r="G63" s="140"/>
      <c r="H63" s="140"/>
      <c r="I63" s="140"/>
      <c r="J63" s="141">
        <f>J217</f>
        <v>1024000</v>
      </c>
      <c r="K63" s="142"/>
    </row>
    <row r="64" spans="2:47" s="8" customFormat="1" ht="19.899999999999999" customHeight="1">
      <c r="B64" s="137"/>
      <c r="C64" s="138"/>
      <c r="D64" s="139" t="s">
        <v>1044</v>
      </c>
      <c r="E64" s="140"/>
      <c r="F64" s="140"/>
      <c r="G64" s="140"/>
      <c r="H64" s="140"/>
      <c r="I64" s="140"/>
      <c r="J64" s="141">
        <f>J219</f>
        <v>3780</v>
      </c>
      <c r="K64" s="142"/>
    </row>
    <row r="65" spans="2:12" s="8" customFormat="1" ht="19.899999999999999" customHeight="1">
      <c r="B65" s="137"/>
      <c r="C65" s="138"/>
      <c r="D65" s="139" t="s">
        <v>115</v>
      </c>
      <c r="E65" s="140"/>
      <c r="F65" s="140"/>
      <c r="G65" s="140"/>
      <c r="H65" s="140"/>
      <c r="I65" s="140"/>
      <c r="J65" s="141">
        <f>J223</f>
        <v>324538.62</v>
      </c>
      <c r="K65" s="142"/>
    </row>
    <row r="66" spans="2:12" s="7" customFormat="1" ht="24.95" customHeight="1">
      <c r="B66" s="131"/>
      <c r="C66" s="132"/>
      <c r="D66" s="133" t="s">
        <v>466</v>
      </c>
      <c r="E66" s="134"/>
      <c r="F66" s="134"/>
      <c r="G66" s="134"/>
      <c r="H66" s="134"/>
      <c r="I66" s="134"/>
      <c r="J66" s="135">
        <f>J226</f>
        <v>36081.03</v>
      </c>
      <c r="K66" s="136"/>
    </row>
    <row r="67" spans="2:12" s="8" customFormat="1" ht="19.899999999999999" customHeight="1">
      <c r="B67" s="137"/>
      <c r="C67" s="138"/>
      <c r="D67" s="139" t="s">
        <v>1206</v>
      </c>
      <c r="E67" s="140"/>
      <c r="F67" s="140"/>
      <c r="G67" s="140"/>
      <c r="H67" s="140"/>
      <c r="I67" s="140"/>
      <c r="J67" s="141">
        <f>J227</f>
        <v>25614.6</v>
      </c>
      <c r="K67" s="142"/>
    </row>
    <row r="68" spans="2:12" s="8" customFormat="1" ht="19.899999999999999" customHeight="1">
      <c r="B68" s="137"/>
      <c r="C68" s="138"/>
      <c r="D68" s="139" t="s">
        <v>1207</v>
      </c>
      <c r="E68" s="140"/>
      <c r="F68" s="140"/>
      <c r="G68" s="140"/>
      <c r="H68" s="140"/>
      <c r="I68" s="140"/>
      <c r="J68" s="141">
        <f>J232</f>
        <v>10466.43</v>
      </c>
      <c r="K68" s="142"/>
    </row>
    <row r="69" spans="2:12" s="1" customFormat="1" ht="21.75" customHeight="1">
      <c r="B69" s="36"/>
      <c r="C69" s="37"/>
      <c r="D69" s="37"/>
      <c r="E69" s="37"/>
      <c r="F69" s="37"/>
      <c r="G69" s="37"/>
      <c r="H69" s="37"/>
      <c r="I69" s="37"/>
      <c r="J69" s="37"/>
      <c r="K69" s="40"/>
    </row>
    <row r="70" spans="2:12" s="1" customFormat="1" ht="6.95" customHeight="1">
      <c r="B70" s="51"/>
      <c r="C70" s="52"/>
      <c r="D70" s="52"/>
      <c r="E70" s="52"/>
      <c r="F70" s="52"/>
      <c r="G70" s="52"/>
      <c r="H70" s="52"/>
      <c r="I70" s="52"/>
      <c r="J70" s="52"/>
      <c r="K70" s="53"/>
    </row>
    <row r="74" spans="2:12" s="1" customFormat="1" ht="6.95" customHeight="1">
      <c r="B74" s="54"/>
      <c r="C74" s="55"/>
      <c r="D74" s="55"/>
      <c r="E74" s="55"/>
      <c r="F74" s="55"/>
      <c r="G74" s="55"/>
      <c r="H74" s="55"/>
      <c r="I74" s="55"/>
      <c r="J74" s="55"/>
      <c r="K74" s="55"/>
      <c r="L74" s="56"/>
    </row>
    <row r="75" spans="2:12" s="1" customFormat="1" ht="36.950000000000003" customHeight="1">
      <c r="B75" s="36"/>
      <c r="C75" s="57" t="s">
        <v>118</v>
      </c>
      <c r="D75" s="58"/>
      <c r="E75" s="58"/>
      <c r="F75" s="58"/>
      <c r="G75" s="58"/>
      <c r="H75" s="58"/>
      <c r="I75" s="58"/>
      <c r="J75" s="58"/>
      <c r="K75" s="58"/>
      <c r="L75" s="56"/>
    </row>
    <row r="76" spans="2:12" s="1" customFormat="1" ht="6.95" customHeight="1">
      <c r="B76" s="36"/>
      <c r="C76" s="58"/>
      <c r="D76" s="58"/>
      <c r="E76" s="58"/>
      <c r="F76" s="58"/>
      <c r="G76" s="58"/>
      <c r="H76" s="58"/>
      <c r="I76" s="58"/>
      <c r="J76" s="58"/>
      <c r="K76" s="58"/>
      <c r="L76" s="56"/>
    </row>
    <row r="77" spans="2:12" s="1" customFormat="1" ht="14.45" customHeight="1">
      <c r="B77" s="36"/>
      <c r="C77" s="60" t="s">
        <v>16</v>
      </c>
      <c r="D77" s="58"/>
      <c r="E77" s="58"/>
      <c r="F77" s="58"/>
      <c r="G77" s="58"/>
      <c r="H77" s="58"/>
      <c r="I77" s="58"/>
      <c r="J77" s="58"/>
      <c r="K77" s="58"/>
      <c r="L77" s="56"/>
    </row>
    <row r="78" spans="2:12" s="1" customFormat="1" ht="22.5" customHeight="1">
      <c r="B78" s="36"/>
      <c r="C78" s="58"/>
      <c r="D78" s="58"/>
      <c r="E78" s="341" t="str">
        <f>E7</f>
        <v>Vodovod Levínská Olešnice a Žďár</v>
      </c>
      <c r="F78" s="342"/>
      <c r="G78" s="342"/>
      <c r="H78" s="342"/>
      <c r="I78" s="58"/>
      <c r="J78" s="58"/>
      <c r="K78" s="58"/>
      <c r="L78" s="56"/>
    </row>
    <row r="79" spans="2:12" s="1" customFormat="1" ht="14.45" customHeight="1">
      <c r="B79" s="36"/>
      <c r="C79" s="60" t="s">
        <v>104</v>
      </c>
      <c r="D79" s="58"/>
      <c r="E79" s="58"/>
      <c r="F79" s="58"/>
      <c r="G79" s="58"/>
      <c r="H79" s="58"/>
      <c r="I79" s="58"/>
      <c r="J79" s="58"/>
      <c r="K79" s="58"/>
      <c r="L79" s="56"/>
    </row>
    <row r="80" spans="2:12" s="1" customFormat="1" ht="23.25" customHeight="1">
      <c r="B80" s="36"/>
      <c r="C80" s="58"/>
      <c r="D80" s="58"/>
      <c r="E80" s="313" t="str">
        <f>E9</f>
        <v>IO04 - IO 04 - Vodojem</v>
      </c>
      <c r="F80" s="343"/>
      <c r="G80" s="343"/>
      <c r="H80" s="343"/>
      <c r="I80" s="58"/>
      <c r="J80" s="58"/>
      <c r="K80" s="58"/>
      <c r="L80" s="56"/>
    </row>
    <row r="81" spans="2:65" s="1" customFormat="1" ht="6.95" customHeight="1">
      <c r="B81" s="36"/>
      <c r="C81" s="58"/>
      <c r="D81" s="58"/>
      <c r="E81" s="58"/>
      <c r="F81" s="58"/>
      <c r="G81" s="58"/>
      <c r="H81" s="58"/>
      <c r="I81" s="58"/>
      <c r="J81" s="58"/>
      <c r="K81" s="58"/>
      <c r="L81" s="56"/>
    </row>
    <row r="82" spans="2:65" s="1" customFormat="1" ht="18" customHeight="1">
      <c r="B82" s="36"/>
      <c r="C82" s="60" t="s">
        <v>23</v>
      </c>
      <c r="D82" s="58"/>
      <c r="E82" s="58"/>
      <c r="F82" s="143" t="str">
        <f>F12</f>
        <v>k.ú. Levínská Olešnice a Žďár u St. Paky</v>
      </c>
      <c r="G82" s="58"/>
      <c r="H82" s="58"/>
      <c r="I82" s="60" t="s">
        <v>25</v>
      </c>
      <c r="J82" s="68" t="str">
        <f>IF(J12="","",J12)</f>
        <v>8. 11. 2017</v>
      </c>
      <c r="K82" s="58"/>
      <c r="L82" s="56"/>
    </row>
    <row r="83" spans="2:65" s="1" customFormat="1" ht="6.95" customHeight="1">
      <c r="B83" s="36"/>
      <c r="C83" s="58"/>
      <c r="D83" s="58"/>
      <c r="E83" s="58"/>
      <c r="F83" s="58"/>
      <c r="G83" s="58"/>
      <c r="H83" s="58"/>
      <c r="I83" s="58"/>
      <c r="J83" s="58"/>
      <c r="K83" s="58"/>
      <c r="L83" s="56"/>
    </row>
    <row r="84" spans="2:65" s="1" customFormat="1" ht="15">
      <c r="B84" s="36"/>
      <c r="C84" s="60" t="s">
        <v>29</v>
      </c>
      <c r="D84" s="58"/>
      <c r="E84" s="58"/>
      <c r="F84" s="143" t="str">
        <f>E15</f>
        <v>Obec Levínská Olešnice</v>
      </c>
      <c r="G84" s="58"/>
      <c r="H84" s="58"/>
      <c r="I84" s="60" t="s">
        <v>35</v>
      </c>
      <c r="J84" s="143" t="str">
        <f>E21</f>
        <v>IKKO Hradec Králové, s.r.o. Pražská 850, HK</v>
      </c>
      <c r="K84" s="58"/>
      <c r="L84" s="56"/>
    </row>
    <row r="85" spans="2:65" s="1" customFormat="1" ht="14.45" customHeight="1">
      <c r="B85" s="36"/>
      <c r="C85" s="60" t="s">
        <v>33</v>
      </c>
      <c r="D85" s="58"/>
      <c r="E85" s="58"/>
      <c r="F85" s="143" t="str">
        <f>IF(E18="","",E18)</f>
        <v xml:space="preserve"> </v>
      </c>
      <c r="G85" s="58"/>
      <c r="H85" s="58"/>
      <c r="I85" s="58"/>
      <c r="J85" s="58"/>
      <c r="K85" s="58"/>
      <c r="L85" s="56"/>
    </row>
    <row r="86" spans="2:65" s="1" customFormat="1" ht="10.35" customHeight="1">
      <c r="B86" s="36"/>
      <c r="C86" s="58"/>
      <c r="D86" s="58"/>
      <c r="E86" s="58"/>
      <c r="F86" s="58"/>
      <c r="G86" s="58"/>
      <c r="H86" s="58"/>
      <c r="I86" s="58"/>
      <c r="J86" s="58"/>
      <c r="K86" s="58"/>
      <c r="L86" s="56"/>
    </row>
    <row r="87" spans="2:65" s="9" customFormat="1" ht="29.25" customHeight="1">
      <c r="B87" s="144"/>
      <c r="C87" s="145" t="s">
        <v>119</v>
      </c>
      <c r="D87" s="146" t="s">
        <v>57</v>
      </c>
      <c r="E87" s="146" t="s">
        <v>53</v>
      </c>
      <c r="F87" s="146" t="s">
        <v>120</v>
      </c>
      <c r="G87" s="146" t="s">
        <v>121</v>
      </c>
      <c r="H87" s="146" t="s">
        <v>122</v>
      </c>
      <c r="I87" s="147" t="s">
        <v>123</v>
      </c>
      <c r="J87" s="146" t="s">
        <v>108</v>
      </c>
      <c r="K87" s="148" t="s">
        <v>124</v>
      </c>
      <c r="L87" s="149"/>
      <c r="M87" s="76" t="s">
        <v>125</v>
      </c>
      <c r="N87" s="77" t="s">
        <v>42</v>
      </c>
      <c r="O87" s="77" t="s">
        <v>126</v>
      </c>
      <c r="P87" s="77" t="s">
        <v>127</v>
      </c>
      <c r="Q87" s="77" t="s">
        <v>128</v>
      </c>
      <c r="R87" s="77" t="s">
        <v>129</v>
      </c>
      <c r="S87" s="77" t="s">
        <v>130</v>
      </c>
      <c r="T87" s="78" t="s">
        <v>131</v>
      </c>
    </row>
    <row r="88" spans="2:65" s="1" customFormat="1" ht="29.25" customHeight="1">
      <c r="B88" s="36"/>
      <c r="C88" s="82" t="s">
        <v>109</v>
      </c>
      <c r="D88" s="58"/>
      <c r="E88" s="58"/>
      <c r="F88" s="58"/>
      <c r="G88" s="58"/>
      <c r="H88" s="58"/>
      <c r="I88" s="58"/>
      <c r="J88" s="150">
        <f>BK88</f>
        <v>2479120.56</v>
      </c>
      <c r="K88" s="58"/>
      <c r="L88" s="56"/>
      <c r="M88" s="79"/>
      <c r="N88" s="80"/>
      <c r="O88" s="80"/>
      <c r="P88" s="151">
        <f>P89+P226</f>
        <v>2296.6992219999997</v>
      </c>
      <c r="Q88" s="80"/>
      <c r="R88" s="151">
        <f>R89+R226</f>
        <v>535.22521519999998</v>
      </c>
      <c r="S88" s="80"/>
      <c r="T88" s="152">
        <f>T89+T226</f>
        <v>0</v>
      </c>
      <c r="AT88" s="22" t="s">
        <v>71</v>
      </c>
      <c r="AU88" s="22" t="s">
        <v>110</v>
      </c>
      <c r="BK88" s="153">
        <f>BK89+BK226</f>
        <v>2479120.56</v>
      </c>
    </row>
    <row r="89" spans="2:65" s="10" customFormat="1" ht="37.35" customHeight="1">
      <c r="B89" s="154"/>
      <c r="C89" s="155"/>
      <c r="D89" s="156" t="s">
        <v>71</v>
      </c>
      <c r="E89" s="157" t="s">
        <v>132</v>
      </c>
      <c r="F89" s="157" t="s">
        <v>132</v>
      </c>
      <c r="G89" s="155"/>
      <c r="H89" s="155"/>
      <c r="I89" s="155"/>
      <c r="J89" s="158">
        <f>BK89</f>
        <v>2443039.5300000003</v>
      </c>
      <c r="K89" s="155"/>
      <c r="L89" s="159"/>
      <c r="M89" s="160"/>
      <c r="N89" s="161"/>
      <c r="O89" s="161"/>
      <c r="P89" s="162">
        <f>P90+P165+P177+P197+P205+P217+P219+P223</f>
        <v>2271.1203719999999</v>
      </c>
      <c r="Q89" s="161"/>
      <c r="R89" s="162">
        <f>R90+R165+R177+R197+R205+R217+R219+R223</f>
        <v>534.65956519999997</v>
      </c>
      <c r="S89" s="161"/>
      <c r="T89" s="163">
        <f>T90+T165+T177+T197+T205+T217+T219+T223</f>
        <v>0</v>
      </c>
      <c r="AR89" s="164" t="s">
        <v>22</v>
      </c>
      <c r="AT89" s="165" t="s">
        <v>71</v>
      </c>
      <c r="AU89" s="165" t="s">
        <v>72</v>
      </c>
      <c r="AY89" s="164" t="s">
        <v>133</v>
      </c>
      <c r="BK89" s="166">
        <f>BK90+BK165+BK177+BK197+BK205+BK217+BK219+BK223</f>
        <v>2443039.5300000003</v>
      </c>
    </row>
    <row r="90" spans="2:65" s="10" customFormat="1" ht="19.899999999999999" customHeight="1">
      <c r="B90" s="154"/>
      <c r="C90" s="155"/>
      <c r="D90" s="167" t="s">
        <v>71</v>
      </c>
      <c r="E90" s="168" t="s">
        <v>22</v>
      </c>
      <c r="F90" s="168" t="s">
        <v>134</v>
      </c>
      <c r="G90" s="155"/>
      <c r="H90" s="155"/>
      <c r="I90" s="155"/>
      <c r="J90" s="169">
        <f>BK90</f>
        <v>681821.48</v>
      </c>
      <c r="K90" s="155"/>
      <c r="L90" s="159"/>
      <c r="M90" s="160"/>
      <c r="N90" s="161"/>
      <c r="O90" s="161"/>
      <c r="P90" s="162">
        <f>SUM(P91:P164)</f>
        <v>1796.8440799999998</v>
      </c>
      <c r="Q90" s="161"/>
      <c r="R90" s="162">
        <f>SUM(R91:R164)</f>
        <v>1.47E-2</v>
      </c>
      <c r="S90" s="161"/>
      <c r="T90" s="163">
        <f>SUM(T91:T164)</f>
        <v>0</v>
      </c>
      <c r="AR90" s="164" t="s">
        <v>22</v>
      </c>
      <c r="AT90" s="165" t="s">
        <v>71</v>
      </c>
      <c r="AU90" s="165" t="s">
        <v>22</v>
      </c>
      <c r="AY90" s="164" t="s">
        <v>133</v>
      </c>
      <c r="BK90" s="166">
        <f>SUM(BK91:BK164)</f>
        <v>681821.48</v>
      </c>
    </row>
    <row r="91" spans="2:65" s="1" customFormat="1" ht="22.5" customHeight="1">
      <c r="B91" s="36"/>
      <c r="C91" s="170" t="s">
        <v>22</v>
      </c>
      <c r="D91" s="170" t="s">
        <v>135</v>
      </c>
      <c r="E91" s="171" t="s">
        <v>1208</v>
      </c>
      <c r="F91" s="172" t="s">
        <v>1209</v>
      </c>
      <c r="G91" s="173" t="s">
        <v>1210</v>
      </c>
      <c r="H91" s="174">
        <v>3.5999999999999997E-2</v>
      </c>
      <c r="I91" s="175">
        <v>23800</v>
      </c>
      <c r="J91" s="175">
        <f>ROUND(I91*H91,2)</f>
        <v>856.8</v>
      </c>
      <c r="K91" s="172" t="s">
        <v>139</v>
      </c>
      <c r="L91" s="56"/>
      <c r="M91" s="176" t="s">
        <v>20</v>
      </c>
      <c r="N91" s="177" t="s">
        <v>43</v>
      </c>
      <c r="O91" s="178">
        <v>111</v>
      </c>
      <c r="P91" s="178">
        <f>O91*H91</f>
        <v>3.9959999999999996</v>
      </c>
      <c r="Q91" s="178">
        <v>0</v>
      </c>
      <c r="R91" s="178">
        <f>Q91*H91</f>
        <v>0</v>
      </c>
      <c r="S91" s="178">
        <v>0</v>
      </c>
      <c r="T91" s="179">
        <f>S91*H91</f>
        <v>0</v>
      </c>
      <c r="AR91" s="22" t="s">
        <v>140</v>
      </c>
      <c r="AT91" s="22" t="s">
        <v>135</v>
      </c>
      <c r="AU91" s="22" t="s">
        <v>81</v>
      </c>
      <c r="AY91" s="22" t="s">
        <v>133</v>
      </c>
      <c r="BE91" s="180">
        <f>IF(N91="základní",J91,0)</f>
        <v>856.8</v>
      </c>
      <c r="BF91" s="180">
        <f>IF(N91="snížená",J91,0)</f>
        <v>0</v>
      </c>
      <c r="BG91" s="180">
        <f>IF(N91="zákl. přenesená",J91,0)</f>
        <v>0</v>
      </c>
      <c r="BH91" s="180">
        <f>IF(N91="sníž. přenesená",J91,0)</f>
        <v>0</v>
      </c>
      <c r="BI91" s="180">
        <f>IF(N91="nulová",J91,0)</f>
        <v>0</v>
      </c>
      <c r="BJ91" s="22" t="s">
        <v>22</v>
      </c>
      <c r="BK91" s="180">
        <f>ROUND(I91*H91,2)</f>
        <v>856.8</v>
      </c>
      <c r="BL91" s="22" t="s">
        <v>140</v>
      </c>
      <c r="BM91" s="22" t="s">
        <v>1211</v>
      </c>
    </row>
    <row r="92" spans="2:65" s="1" customFormat="1" ht="94.5">
      <c r="B92" s="36"/>
      <c r="C92" s="58"/>
      <c r="D92" s="196" t="s">
        <v>142</v>
      </c>
      <c r="E92" s="58"/>
      <c r="F92" s="208" t="s">
        <v>1212</v>
      </c>
      <c r="G92" s="58"/>
      <c r="H92" s="58"/>
      <c r="I92" s="58"/>
      <c r="J92" s="58"/>
      <c r="K92" s="58"/>
      <c r="L92" s="56"/>
      <c r="M92" s="183"/>
      <c r="N92" s="37"/>
      <c r="O92" s="37"/>
      <c r="P92" s="37"/>
      <c r="Q92" s="37"/>
      <c r="R92" s="37"/>
      <c r="S92" s="37"/>
      <c r="T92" s="73"/>
      <c r="AT92" s="22" t="s">
        <v>142</v>
      </c>
      <c r="AU92" s="22" t="s">
        <v>81</v>
      </c>
    </row>
    <row r="93" spans="2:65" s="1" customFormat="1" ht="31.5" customHeight="1">
      <c r="B93" s="36"/>
      <c r="C93" s="170" t="s">
        <v>81</v>
      </c>
      <c r="D93" s="170" t="s">
        <v>135</v>
      </c>
      <c r="E93" s="171" t="s">
        <v>1213</v>
      </c>
      <c r="F93" s="172" t="s">
        <v>1214</v>
      </c>
      <c r="G93" s="173" t="s">
        <v>168</v>
      </c>
      <c r="H93" s="174">
        <v>75</v>
      </c>
      <c r="I93" s="175">
        <v>37.799999999999997</v>
      </c>
      <c r="J93" s="175">
        <f>ROUND(I93*H93,2)</f>
        <v>2835</v>
      </c>
      <c r="K93" s="172" t="s">
        <v>139</v>
      </c>
      <c r="L93" s="56"/>
      <c r="M93" s="176" t="s">
        <v>20</v>
      </c>
      <c r="N93" s="177" t="s">
        <v>43</v>
      </c>
      <c r="O93" s="178">
        <v>0.17199999999999999</v>
      </c>
      <c r="P93" s="178">
        <f>O93*H93</f>
        <v>12.899999999999999</v>
      </c>
      <c r="Q93" s="178">
        <v>0</v>
      </c>
      <c r="R93" s="178">
        <f>Q93*H93</f>
        <v>0</v>
      </c>
      <c r="S93" s="178">
        <v>0</v>
      </c>
      <c r="T93" s="179">
        <f>S93*H93</f>
        <v>0</v>
      </c>
      <c r="AR93" s="22" t="s">
        <v>140</v>
      </c>
      <c r="AT93" s="22" t="s">
        <v>135</v>
      </c>
      <c r="AU93" s="22" t="s">
        <v>81</v>
      </c>
      <c r="AY93" s="22" t="s">
        <v>133</v>
      </c>
      <c r="BE93" s="180">
        <f>IF(N93="základní",J93,0)</f>
        <v>2835</v>
      </c>
      <c r="BF93" s="180">
        <f>IF(N93="snížená",J93,0)</f>
        <v>0</v>
      </c>
      <c r="BG93" s="180">
        <f>IF(N93="zákl. přenesená",J93,0)</f>
        <v>0</v>
      </c>
      <c r="BH93" s="180">
        <f>IF(N93="sníž. přenesená",J93,0)</f>
        <v>0</v>
      </c>
      <c r="BI93" s="180">
        <f>IF(N93="nulová",J93,0)</f>
        <v>0</v>
      </c>
      <c r="BJ93" s="22" t="s">
        <v>22</v>
      </c>
      <c r="BK93" s="180">
        <f>ROUND(I93*H93,2)</f>
        <v>2835</v>
      </c>
      <c r="BL93" s="22" t="s">
        <v>140</v>
      </c>
      <c r="BM93" s="22" t="s">
        <v>1215</v>
      </c>
    </row>
    <row r="94" spans="2:65" s="1" customFormat="1" ht="148.5">
      <c r="B94" s="36"/>
      <c r="C94" s="58"/>
      <c r="D94" s="196" t="s">
        <v>142</v>
      </c>
      <c r="E94" s="58"/>
      <c r="F94" s="208" t="s">
        <v>1216</v>
      </c>
      <c r="G94" s="58"/>
      <c r="H94" s="58"/>
      <c r="I94" s="58"/>
      <c r="J94" s="58"/>
      <c r="K94" s="58"/>
      <c r="L94" s="56"/>
      <c r="M94" s="183"/>
      <c r="N94" s="37"/>
      <c r="O94" s="37"/>
      <c r="P94" s="37"/>
      <c r="Q94" s="37"/>
      <c r="R94" s="37"/>
      <c r="S94" s="37"/>
      <c r="T94" s="73"/>
      <c r="AT94" s="22" t="s">
        <v>142</v>
      </c>
      <c r="AU94" s="22" t="s">
        <v>81</v>
      </c>
    </row>
    <row r="95" spans="2:65" s="1" customFormat="1" ht="31.5" customHeight="1">
      <c r="B95" s="36"/>
      <c r="C95" s="170" t="s">
        <v>154</v>
      </c>
      <c r="D95" s="170" t="s">
        <v>135</v>
      </c>
      <c r="E95" s="171" t="s">
        <v>1217</v>
      </c>
      <c r="F95" s="172" t="s">
        <v>1218</v>
      </c>
      <c r="G95" s="173" t="s">
        <v>293</v>
      </c>
      <c r="H95" s="174">
        <v>30</v>
      </c>
      <c r="I95" s="175">
        <v>135</v>
      </c>
      <c r="J95" s="175">
        <f>ROUND(I95*H95,2)</f>
        <v>4050</v>
      </c>
      <c r="K95" s="172" t="s">
        <v>139</v>
      </c>
      <c r="L95" s="56"/>
      <c r="M95" s="176" t="s">
        <v>20</v>
      </c>
      <c r="N95" s="177" t="s">
        <v>43</v>
      </c>
      <c r="O95" s="178">
        <v>0.49</v>
      </c>
      <c r="P95" s="178">
        <f>O95*H95</f>
        <v>14.7</v>
      </c>
      <c r="Q95" s="178">
        <v>0</v>
      </c>
      <c r="R95" s="178">
        <f>Q95*H95</f>
        <v>0</v>
      </c>
      <c r="S95" s="178">
        <v>0</v>
      </c>
      <c r="T95" s="179">
        <f>S95*H95</f>
        <v>0</v>
      </c>
      <c r="AR95" s="22" t="s">
        <v>140</v>
      </c>
      <c r="AT95" s="22" t="s">
        <v>135</v>
      </c>
      <c r="AU95" s="22" t="s">
        <v>81</v>
      </c>
      <c r="AY95" s="22" t="s">
        <v>133</v>
      </c>
      <c r="BE95" s="180">
        <f>IF(N95="základní",J95,0)</f>
        <v>4050</v>
      </c>
      <c r="BF95" s="180">
        <f>IF(N95="snížená",J95,0)</f>
        <v>0</v>
      </c>
      <c r="BG95" s="180">
        <f>IF(N95="zákl. přenesená",J95,0)</f>
        <v>0</v>
      </c>
      <c r="BH95" s="180">
        <f>IF(N95="sníž. přenesená",J95,0)</f>
        <v>0</v>
      </c>
      <c r="BI95" s="180">
        <f>IF(N95="nulová",J95,0)</f>
        <v>0</v>
      </c>
      <c r="BJ95" s="22" t="s">
        <v>22</v>
      </c>
      <c r="BK95" s="180">
        <f>ROUND(I95*H95,2)</f>
        <v>4050</v>
      </c>
      <c r="BL95" s="22" t="s">
        <v>140</v>
      </c>
      <c r="BM95" s="22" t="s">
        <v>1219</v>
      </c>
    </row>
    <row r="96" spans="2:65" s="1" customFormat="1" ht="121.5">
      <c r="B96" s="36"/>
      <c r="C96" s="58"/>
      <c r="D96" s="196" t="s">
        <v>142</v>
      </c>
      <c r="E96" s="58"/>
      <c r="F96" s="208" t="s">
        <v>1220</v>
      </c>
      <c r="G96" s="58"/>
      <c r="H96" s="58"/>
      <c r="I96" s="58"/>
      <c r="J96" s="58"/>
      <c r="K96" s="58"/>
      <c r="L96" s="56"/>
      <c r="M96" s="183"/>
      <c r="N96" s="37"/>
      <c r="O96" s="37"/>
      <c r="P96" s="37"/>
      <c r="Q96" s="37"/>
      <c r="R96" s="37"/>
      <c r="S96" s="37"/>
      <c r="T96" s="73"/>
      <c r="AT96" s="22" t="s">
        <v>142</v>
      </c>
      <c r="AU96" s="22" t="s">
        <v>81</v>
      </c>
    </row>
    <row r="97" spans="2:65" s="1" customFormat="1" ht="31.5" customHeight="1">
      <c r="B97" s="36"/>
      <c r="C97" s="170" t="s">
        <v>140</v>
      </c>
      <c r="D97" s="170" t="s">
        <v>135</v>
      </c>
      <c r="E97" s="171" t="s">
        <v>1221</v>
      </c>
      <c r="F97" s="172" t="s">
        <v>1222</v>
      </c>
      <c r="G97" s="173" t="s">
        <v>293</v>
      </c>
      <c r="H97" s="174">
        <v>30</v>
      </c>
      <c r="I97" s="175">
        <v>275</v>
      </c>
      <c r="J97" s="175">
        <f>ROUND(I97*H97,2)</f>
        <v>8250</v>
      </c>
      <c r="K97" s="172" t="s">
        <v>139</v>
      </c>
      <c r="L97" s="56"/>
      <c r="M97" s="176" t="s">
        <v>20</v>
      </c>
      <c r="N97" s="177" t="s">
        <v>43</v>
      </c>
      <c r="O97" s="178">
        <v>0.65900000000000003</v>
      </c>
      <c r="P97" s="178">
        <f>O97*H97</f>
        <v>19.77</v>
      </c>
      <c r="Q97" s="178">
        <v>5.0000000000000002E-5</v>
      </c>
      <c r="R97" s="178">
        <f>Q97*H97</f>
        <v>1.5E-3</v>
      </c>
      <c r="S97" s="178">
        <v>0</v>
      </c>
      <c r="T97" s="179">
        <f>S97*H97</f>
        <v>0</v>
      </c>
      <c r="AR97" s="22" t="s">
        <v>140</v>
      </c>
      <c r="AT97" s="22" t="s">
        <v>135</v>
      </c>
      <c r="AU97" s="22" t="s">
        <v>81</v>
      </c>
      <c r="AY97" s="22" t="s">
        <v>133</v>
      </c>
      <c r="BE97" s="180">
        <f>IF(N97="základní",J97,0)</f>
        <v>8250</v>
      </c>
      <c r="BF97" s="180">
        <f>IF(N97="snížená",J97,0)</f>
        <v>0</v>
      </c>
      <c r="BG97" s="180">
        <f>IF(N97="zákl. přenesená",J97,0)</f>
        <v>0</v>
      </c>
      <c r="BH97" s="180">
        <f>IF(N97="sníž. přenesená",J97,0)</f>
        <v>0</v>
      </c>
      <c r="BI97" s="180">
        <f>IF(N97="nulová",J97,0)</f>
        <v>0</v>
      </c>
      <c r="BJ97" s="22" t="s">
        <v>22</v>
      </c>
      <c r="BK97" s="180">
        <f>ROUND(I97*H97,2)</f>
        <v>8250</v>
      </c>
      <c r="BL97" s="22" t="s">
        <v>140</v>
      </c>
      <c r="BM97" s="22" t="s">
        <v>1223</v>
      </c>
    </row>
    <row r="98" spans="2:65" s="1" customFormat="1" ht="108">
      <c r="B98" s="36"/>
      <c r="C98" s="58"/>
      <c r="D98" s="196" t="s">
        <v>142</v>
      </c>
      <c r="E98" s="58"/>
      <c r="F98" s="208" t="s">
        <v>1224</v>
      </c>
      <c r="G98" s="58"/>
      <c r="H98" s="58"/>
      <c r="I98" s="58"/>
      <c r="J98" s="58"/>
      <c r="K98" s="58"/>
      <c r="L98" s="56"/>
      <c r="M98" s="183"/>
      <c r="N98" s="37"/>
      <c r="O98" s="37"/>
      <c r="P98" s="37"/>
      <c r="Q98" s="37"/>
      <c r="R98" s="37"/>
      <c r="S98" s="37"/>
      <c r="T98" s="73"/>
      <c r="AT98" s="22" t="s">
        <v>142</v>
      </c>
      <c r="AU98" s="22" t="s">
        <v>81</v>
      </c>
    </row>
    <row r="99" spans="2:65" s="1" customFormat="1" ht="31.5" customHeight="1">
      <c r="B99" s="36"/>
      <c r="C99" s="170" t="s">
        <v>165</v>
      </c>
      <c r="D99" s="170" t="s">
        <v>135</v>
      </c>
      <c r="E99" s="171" t="s">
        <v>136</v>
      </c>
      <c r="F99" s="172" t="s">
        <v>137</v>
      </c>
      <c r="G99" s="173" t="s">
        <v>138</v>
      </c>
      <c r="H99" s="174">
        <v>54</v>
      </c>
      <c r="I99" s="175">
        <v>29.2</v>
      </c>
      <c r="J99" s="175">
        <f>ROUND(I99*H99,2)</f>
        <v>1576.8</v>
      </c>
      <c r="K99" s="172" t="s">
        <v>139</v>
      </c>
      <c r="L99" s="56"/>
      <c r="M99" s="176" t="s">
        <v>20</v>
      </c>
      <c r="N99" s="177" t="s">
        <v>43</v>
      </c>
      <c r="O99" s="178">
        <v>9.7000000000000003E-2</v>
      </c>
      <c r="P99" s="178">
        <f>O99*H99</f>
        <v>5.2380000000000004</v>
      </c>
      <c r="Q99" s="178">
        <v>0</v>
      </c>
      <c r="R99" s="178">
        <f>Q99*H99</f>
        <v>0</v>
      </c>
      <c r="S99" s="178">
        <v>0</v>
      </c>
      <c r="T99" s="179">
        <f>S99*H99</f>
        <v>0</v>
      </c>
      <c r="AR99" s="22" t="s">
        <v>140</v>
      </c>
      <c r="AT99" s="22" t="s">
        <v>135</v>
      </c>
      <c r="AU99" s="22" t="s">
        <v>81</v>
      </c>
      <c r="AY99" s="22" t="s">
        <v>133</v>
      </c>
      <c r="BE99" s="180">
        <f>IF(N99="základní",J99,0)</f>
        <v>1576.8</v>
      </c>
      <c r="BF99" s="180">
        <f>IF(N99="snížená",J99,0)</f>
        <v>0</v>
      </c>
      <c r="BG99" s="180">
        <f>IF(N99="zákl. přenesená",J99,0)</f>
        <v>0</v>
      </c>
      <c r="BH99" s="180">
        <f>IF(N99="sníž. přenesená",J99,0)</f>
        <v>0</v>
      </c>
      <c r="BI99" s="180">
        <f>IF(N99="nulová",J99,0)</f>
        <v>0</v>
      </c>
      <c r="BJ99" s="22" t="s">
        <v>22</v>
      </c>
      <c r="BK99" s="180">
        <f>ROUND(I99*H99,2)</f>
        <v>1576.8</v>
      </c>
      <c r="BL99" s="22" t="s">
        <v>140</v>
      </c>
      <c r="BM99" s="22" t="s">
        <v>1225</v>
      </c>
    </row>
    <row r="100" spans="2:65" s="1" customFormat="1" ht="229.5">
      <c r="B100" s="36"/>
      <c r="C100" s="58"/>
      <c r="D100" s="181" t="s">
        <v>142</v>
      </c>
      <c r="E100" s="58"/>
      <c r="F100" s="182" t="s">
        <v>143</v>
      </c>
      <c r="G100" s="58"/>
      <c r="H100" s="58"/>
      <c r="I100" s="58"/>
      <c r="J100" s="58"/>
      <c r="K100" s="58"/>
      <c r="L100" s="56"/>
      <c r="M100" s="183"/>
      <c r="N100" s="37"/>
      <c r="O100" s="37"/>
      <c r="P100" s="37"/>
      <c r="Q100" s="37"/>
      <c r="R100" s="37"/>
      <c r="S100" s="37"/>
      <c r="T100" s="73"/>
      <c r="AT100" s="22" t="s">
        <v>142</v>
      </c>
      <c r="AU100" s="22" t="s">
        <v>81</v>
      </c>
    </row>
    <row r="101" spans="2:65" s="11" customFormat="1">
      <c r="B101" s="184"/>
      <c r="C101" s="185"/>
      <c r="D101" s="196" t="s">
        <v>144</v>
      </c>
      <c r="E101" s="205" t="s">
        <v>20</v>
      </c>
      <c r="F101" s="206" t="s">
        <v>1226</v>
      </c>
      <c r="G101" s="185"/>
      <c r="H101" s="207">
        <v>54</v>
      </c>
      <c r="I101" s="185"/>
      <c r="J101" s="185"/>
      <c r="K101" s="185"/>
      <c r="L101" s="189"/>
      <c r="M101" s="190"/>
      <c r="N101" s="191"/>
      <c r="O101" s="191"/>
      <c r="P101" s="191"/>
      <c r="Q101" s="191"/>
      <c r="R101" s="191"/>
      <c r="S101" s="191"/>
      <c r="T101" s="192"/>
      <c r="AT101" s="193" t="s">
        <v>144</v>
      </c>
      <c r="AU101" s="193" t="s">
        <v>81</v>
      </c>
      <c r="AV101" s="11" t="s">
        <v>81</v>
      </c>
      <c r="AW101" s="11" t="s">
        <v>146</v>
      </c>
      <c r="AX101" s="11" t="s">
        <v>22</v>
      </c>
      <c r="AY101" s="193" t="s">
        <v>133</v>
      </c>
    </row>
    <row r="102" spans="2:65" s="1" customFormat="1" ht="22.5" customHeight="1">
      <c r="B102" s="36"/>
      <c r="C102" s="170" t="s">
        <v>172</v>
      </c>
      <c r="D102" s="170" t="s">
        <v>135</v>
      </c>
      <c r="E102" s="171" t="s">
        <v>1227</v>
      </c>
      <c r="F102" s="172" t="s">
        <v>1228</v>
      </c>
      <c r="G102" s="173" t="s">
        <v>168</v>
      </c>
      <c r="H102" s="174">
        <v>900</v>
      </c>
      <c r="I102" s="175">
        <v>19.7</v>
      </c>
      <c r="J102" s="175">
        <f>ROUND(I102*H102,2)</f>
        <v>17730</v>
      </c>
      <c r="K102" s="172" t="s">
        <v>139</v>
      </c>
      <c r="L102" s="56"/>
      <c r="M102" s="176" t="s">
        <v>20</v>
      </c>
      <c r="N102" s="177" t="s">
        <v>43</v>
      </c>
      <c r="O102" s="178">
        <v>9.1999999999999998E-2</v>
      </c>
      <c r="P102" s="178">
        <f>O102*H102</f>
        <v>82.8</v>
      </c>
      <c r="Q102" s="178">
        <v>0</v>
      </c>
      <c r="R102" s="178">
        <f>Q102*H102</f>
        <v>0</v>
      </c>
      <c r="S102" s="178">
        <v>0</v>
      </c>
      <c r="T102" s="179">
        <f>S102*H102</f>
        <v>0</v>
      </c>
      <c r="AR102" s="22" t="s">
        <v>140</v>
      </c>
      <c r="AT102" s="22" t="s">
        <v>135</v>
      </c>
      <c r="AU102" s="22" t="s">
        <v>81</v>
      </c>
      <c r="AY102" s="22" t="s">
        <v>133</v>
      </c>
      <c r="BE102" s="180">
        <f>IF(N102="základní",J102,0)</f>
        <v>17730</v>
      </c>
      <c r="BF102" s="180">
        <f>IF(N102="snížená",J102,0)</f>
        <v>0</v>
      </c>
      <c r="BG102" s="180">
        <f>IF(N102="zákl. přenesená",J102,0)</f>
        <v>0</v>
      </c>
      <c r="BH102" s="180">
        <f>IF(N102="sníž. přenesená",J102,0)</f>
        <v>0</v>
      </c>
      <c r="BI102" s="180">
        <f>IF(N102="nulová",J102,0)</f>
        <v>0</v>
      </c>
      <c r="BJ102" s="22" t="s">
        <v>22</v>
      </c>
      <c r="BK102" s="180">
        <f>ROUND(I102*H102,2)</f>
        <v>17730</v>
      </c>
      <c r="BL102" s="22" t="s">
        <v>140</v>
      </c>
      <c r="BM102" s="22" t="s">
        <v>1229</v>
      </c>
    </row>
    <row r="103" spans="2:65" s="1" customFormat="1" ht="67.5">
      <c r="B103" s="36"/>
      <c r="C103" s="58"/>
      <c r="D103" s="196" t="s">
        <v>142</v>
      </c>
      <c r="E103" s="58"/>
      <c r="F103" s="208" t="s">
        <v>1230</v>
      </c>
      <c r="G103" s="58"/>
      <c r="H103" s="58"/>
      <c r="I103" s="58"/>
      <c r="J103" s="58"/>
      <c r="K103" s="58"/>
      <c r="L103" s="56"/>
      <c r="M103" s="183"/>
      <c r="N103" s="37"/>
      <c r="O103" s="37"/>
      <c r="P103" s="37"/>
      <c r="Q103" s="37"/>
      <c r="R103" s="37"/>
      <c r="S103" s="37"/>
      <c r="T103" s="73"/>
      <c r="AT103" s="22" t="s">
        <v>142</v>
      </c>
      <c r="AU103" s="22" t="s">
        <v>81</v>
      </c>
    </row>
    <row r="104" spans="2:65" s="1" customFormat="1" ht="31.5" customHeight="1">
      <c r="B104" s="36"/>
      <c r="C104" s="170" t="s">
        <v>176</v>
      </c>
      <c r="D104" s="170" t="s">
        <v>135</v>
      </c>
      <c r="E104" s="171" t="s">
        <v>1231</v>
      </c>
      <c r="F104" s="172" t="s">
        <v>1232</v>
      </c>
      <c r="G104" s="173" t="s">
        <v>138</v>
      </c>
      <c r="H104" s="174">
        <v>126</v>
      </c>
      <c r="I104" s="175">
        <v>82.3</v>
      </c>
      <c r="J104" s="175">
        <f>ROUND(I104*H104,2)</f>
        <v>10369.799999999999</v>
      </c>
      <c r="K104" s="172" t="s">
        <v>139</v>
      </c>
      <c r="L104" s="56"/>
      <c r="M104" s="176" t="s">
        <v>20</v>
      </c>
      <c r="N104" s="177" t="s">
        <v>43</v>
      </c>
      <c r="O104" s="178">
        <v>0.187</v>
      </c>
      <c r="P104" s="178">
        <f>O104*H104</f>
        <v>23.562000000000001</v>
      </c>
      <c r="Q104" s="178">
        <v>0</v>
      </c>
      <c r="R104" s="178">
        <f>Q104*H104</f>
        <v>0</v>
      </c>
      <c r="S104" s="178">
        <v>0</v>
      </c>
      <c r="T104" s="179">
        <f>S104*H104</f>
        <v>0</v>
      </c>
      <c r="AR104" s="22" t="s">
        <v>140</v>
      </c>
      <c r="AT104" s="22" t="s">
        <v>135</v>
      </c>
      <c r="AU104" s="22" t="s">
        <v>81</v>
      </c>
      <c r="AY104" s="22" t="s">
        <v>133</v>
      </c>
      <c r="BE104" s="180">
        <f>IF(N104="základní",J104,0)</f>
        <v>10369.799999999999</v>
      </c>
      <c r="BF104" s="180">
        <f>IF(N104="snížená",J104,0)</f>
        <v>0</v>
      </c>
      <c r="BG104" s="180">
        <f>IF(N104="zákl. přenesená",J104,0)</f>
        <v>0</v>
      </c>
      <c r="BH104" s="180">
        <f>IF(N104="sníž. přenesená",J104,0)</f>
        <v>0</v>
      </c>
      <c r="BI104" s="180">
        <f>IF(N104="nulová",J104,0)</f>
        <v>0</v>
      </c>
      <c r="BJ104" s="22" t="s">
        <v>22</v>
      </c>
      <c r="BK104" s="180">
        <f>ROUND(I104*H104,2)</f>
        <v>10369.799999999999</v>
      </c>
      <c r="BL104" s="22" t="s">
        <v>140</v>
      </c>
      <c r="BM104" s="22" t="s">
        <v>1233</v>
      </c>
    </row>
    <row r="105" spans="2:65" s="1" customFormat="1" ht="94.5">
      <c r="B105" s="36"/>
      <c r="C105" s="58"/>
      <c r="D105" s="196" t="s">
        <v>142</v>
      </c>
      <c r="E105" s="58"/>
      <c r="F105" s="208" t="s">
        <v>1234</v>
      </c>
      <c r="G105" s="58"/>
      <c r="H105" s="58"/>
      <c r="I105" s="58"/>
      <c r="J105" s="58"/>
      <c r="K105" s="58"/>
      <c r="L105" s="56"/>
      <c r="M105" s="183"/>
      <c r="N105" s="37"/>
      <c r="O105" s="37"/>
      <c r="P105" s="37"/>
      <c r="Q105" s="37"/>
      <c r="R105" s="37"/>
      <c r="S105" s="37"/>
      <c r="T105" s="73"/>
      <c r="AT105" s="22" t="s">
        <v>142</v>
      </c>
      <c r="AU105" s="22" t="s">
        <v>81</v>
      </c>
    </row>
    <row r="106" spans="2:65" s="1" customFormat="1" ht="31.5" customHeight="1">
      <c r="B106" s="36"/>
      <c r="C106" s="170" t="s">
        <v>182</v>
      </c>
      <c r="D106" s="170" t="s">
        <v>135</v>
      </c>
      <c r="E106" s="171" t="s">
        <v>1235</v>
      </c>
      <c r="F106" s="172" t="s">
        <v>1236</v>
      </c>
      <c r="G106" s="173" t="s">
        <v>138</v>
      </c>
      <c r="H106" s="174">
        <v>978</v>
      </c>
      <c r="I106" s="175">
        <v>61.4</v>
      </c>
      <c r="J106" s="175">
        <f>ROUND(I106*H106,2)</f>
        <v>60049.2</v>
      </c>
      <c r="K106" s="172" t="s">
        <v>139</v>
      </c>
      <c r="L106" s="56"/>
      <c r="M106" s="176" t="s">
        <v>20</v>
      </c>
      <c r="N106" s="177" t="s">
        <v>43</v>
      </c>
      <c r="O106" s="178">
        <v>8.2000000000000003E-2</v>
      </c>
      <c r="P106" s="178">
        <f>O106*H106</f>
        <v>80.195999999999998</v>
      </c>
      <c r="Q106" s="178">
        <v>0</v>
      </c>
      <c r="R106" s="178">
        <f>Q106*H106</f>
        <v>0</v>
      </c>
      <c r="S106" s="178">
        <v>0</v>
      </c>
      <c r="T106" s="179">
        <f>S106*H106</f>
        <v>0</v>
      </c>
      <c r="AR106" s="22" t="s">
        <v>140</v>
      </c>
      <c r="AT106" s="22" t="s">
        <v>135</v>
      </c>
      <c r="AU106" s="22" t="s">
        <v>81</v>
      </c>
      <c r="AY106" s="22" t="s">
        <v>133</v>
      </c>
      <c r="BE106" s="180">
        <f>IF(N106="základní",J106,0)</f>
        <v>60049.2</v>
      </c>
      <c r="BF106" s="180">
        <f>IF(N106="snížená",J106,0)</f>
        <v>0</v>
      </c>
      <c r="BG106" s="180">
        <f>IF(N106="zákl. přenesená",J106,0)</f>
        <v>0</v>
      </c>
      <c r="BH106" s="180">
        <f>IF(N106="sníž. přenesená",J106,0)</f>
        <v>0</v>
      </c>
      <c r="BI106" s="180">
        <f>IF(N106="nulová",J106,0)</f>
        <v>0</v>
      </c>
      <c r="BJ106" s="22" t="s">
        <v>22</v>
      </c>
      <c r="BK106" s="180">
        <f>ROUND(I106*H106,2)</f>
        <v>60049.2</v>
      </c>
      <c r="BL106" s="22" t="s">
        <v>140</v>
      </c>
      <c r="BM106" s="22" t="s">
        <v>1237</v>
      </c>
    </row>
    <row r="107" spans="2:65" s="1" customFormat="1" ht="108">
      <c r="B107" s="36"/>
      <c r="C107" s="58"/>
      <c r="D107" s="181" t="s">
        <v>142</v>
      </c>
      <c r="E107" s="58"/>
      <c r="F107" s="182" t="s">
        <v>1238</v>
      </c>
      <c r="G107" s="58"/>
      <c r="H107" s="58"/>
      <c r="I107" s="58"/>
      <c r="J107" s="58"/>
      <c r="K107" s="58"/>
      <c r="L107" s="56"/>
      <c r="M107" s="183"/>
      <c r="N107" s="37"/>
      <c r="O107" s="37"/>
      <c r="P107" s="37"/>
      <c r="Q107" s="37"/>
      <c r="R107" s="37"/>
      <c r="S107" s="37"/>
      <c r="T107" s="73"/>
      <c r="AT107" s="22" t="s">
        <v>142</v>
      </c>
      <c r="AU107" s="22" t="s">
        <v>81</v>
      </c>
    </row>
    <row r="108" spans="2:65" s="11" customFormat="1">
      <c r="B108" s="184"/>
      <c r="C108" s="185"/>
      <c r="D108" s="196" t="s">
        <v>144</v>
      </c>
      <c r="E108" s="205" t="s">
        <v>20</v>
      </c>
      <c r="F108" s="206" t="s">
        <v>1239</v>
      </c>
      <c r="G108" s="185"/>
      <c r="H108" s="207">
        <v>978</v>
      </c>
      <c r="I108" s="185"/>
      <c r="J108" s="185"/>
      <c r="K108" s="185"/>
      <c r="L108" s="189"/>
      <c r="M108" s="190"/>
      <c r="N108" s="191"/>
      <c r="O108" s="191"/>
      <c r="P108" s="191"/>
      <c r="Q108" s="191"/>
      <c r="R108" s="191"/>
      <c r="S108" s="191"/>
      <c r="T108" s="192"/>
      <c r="AT108" s="193" t="s">
        <v>144</v>
      </c>
      <c r="AU108" s="193" t="s">
        <v>81</v>
      </c>
      <c r="AV108" s="11" t="s">
        <v>81</v>
      </c>
      <c r="AW108" s="11" t="s">
        <v>146</v>
      </c>
      <c r="AX108" s="11" t="s">
        <v>22</v>
      </c>
      <c r="AY108" s="193" t="s">
        <v>133</v>
      </c>
    </row>
    <row r="109" spans="2:65" s="1" customFormat="1" ht="31.5" customHeight="1">
      <c r="B109" s="36"/>
      <c r="C109" s="170" t="s">
        <v>186</v>
      </c>
      <c r="D109" s="170" t="s">
        <v>135</v>
      </c>
      <c r="E109" s="171" t="s">
        <v>1240</v>
      </c>
      <c r="F109" s="172" t="s">
        <v>1241</v>
      </c>
      <c r="G109" s="173" t="s">
        <v>138</v>
      </c>
      <c r="H109" s="174">
        <v>4.68</v>
      </c>
      <c r="I109" s="175">
        <v>238</v>
      </c>
      <c r="J109" s="175">
        <f>ROUND(I109*H109,2)</f>
        <v>1113.8399999999999</v>
      </c>
      <c r="K109" s="172" t="s">
        <v>139</v>
      </c>
      <c r="L109" s="56"/>
      <c r="M109" s="176" t="s">
        <v>20</v>
      </c>
      <c r="N109" s="177" t="s">
        <v>43</v>
      </c>
      <c r="O109" s="178">
        <v>0.871</v>
      </c>
      <c r="P109" s="178">
        <f>O109*H109</f>
        <v>4.0762799999999997</v>
      </c>
      <c r="Q109" s="178">
        <v>0</v>
      </c>
      <c r="R109" s="178">
        <f>Q109*H109</f>
        <v>0</v>
      </c>
      <c r="S109" s="178">
        <v>0</v>
      </c>
      <c r="T109" s="179">
        <f>S109*H109</f>
        <v>0</v>
      </c>
      <c r="AR109" s="22" t="s">
        <v>140</v>
      </c>
      <c r="AT109" s="22" t="s">
        <v>135</v>
      </c>
      <c r="AU109" s="22" t="s">
        <v>81</v>
      </c>
      <c r="AY109" s="22" t="s">
        <v>133</v>
      </c>
      <c r="BE109" s="180">
        <f>IF(N109="základní",J109,0)</f>
        <v>1113.8399999999999</v>
      </c>
      <c r="BF109" s="180">
        <f>IF(N109="snížená",J109,0)</f>
        <v>0</v>
      </c>
      <c r="BG109" s="180">
        <f>IF(N109="zákl. přenesená",J109,0)</f>
        <v>0</v>
      </c>
      <c r="BH109" s="180">
        <f>IF(N109="sníž. přenesená",J109,0)</f>
        <v>0</v>
      </c>
      <c r="BI109" s="180">
        <f>IF(N109="nulová",J109,0)</f>
        <v>0</v>
      </c>
      <c r="BJ109" s="22" t="s">
        <v>22</v>
      </c>
      <c r="BK109" s="180">
        <f>ROUND(I109*H109,2)</f>
        <v>1113.8399999999999</v>
      </c>
      <c r="BL109" s="22" t="s">
        <v>140</v>
      </c>
      <c r="BM109" s="22" t="s">
        <v>1242</v>
      </c>
    </row>
    <row r="110" spans="2:65" s="1" customFormat="1" ht="202.5">
      <c r="B110" s="36"/>
      <c r="C110" s="58"/>
      <c r="D110" s="181" t="s">
        <v>142</v>
      </c>
      <c r="E110" s="58"/>
      <c r="F110" s="182" t="s">
        <v>1243</v>
      </c>
      <c r="G110" s="58"/>
      <c r="H110" s="58"/>
      <c r="I110" s="58"/>
      <c r="J110" s="58"/>
      <c r="K110" s="58"/>
      <c r="L110" s="56"/>
      <c r="M110" s="183"/>
      <c r="N110" s="37"/>
      <c r="O110" s="37"/>
      <c r="P110" s="37"/>
      <c r="Q110" s="37"/>
      <c r="R110" s="37"/>
      <c r="S110" s="37"/>
      <c r="T110" s="73"/>
      <c r="AT110" s="22" t="s">
        <v>142</v>
      </c>
      <c r="AU110" s="22" t="s">
        <v>81</v>
      </c>
    </row>
    <row r="111" spans="2:65" s="11" customFormat="1">
      <c r="B111" s="184"/>
      <c r="C111" s="185"/>
      <c r="D111" s="196" t="s">
        <v>144</v>
      </c>
      <c r="E111" s="205" t="s">
        <v>20</v>
      </c>
      <c r="F111" s="206" t="s">
        <v>1244</v>
      </c>
      <c r="G111" s="185"/>
      <c r="H111" s="207">
        <v>4.68</v>
      </c>
      <c r="I111" s="185"/>
      <c r="J111" s="185"/>
      <c r="K111" s="185"/>
      <c r="L111" s="189"/>
      <c r="M111" s="190"/>
      <c r="N111" s="191"/>
      <c r="O111" s="191"/>
      <c r="P111" s="191"/>
      <c r="Q111" s="191"/>
      <c r="R111" s="191"/>
      <c r="S111" s="191"/>
      <c r="T111" s="192"/>
      <c r="AT111" s="193" t="s">
        <v>144</v>
      </c>
      <c r="AU111" s="193" t="s">
        <v>81</v>
      </c>
      <c r="AV111" s="11" t="s">
        <v>81</v>
      </c>
      <c r="AW111" s="11" t="s">
        <v>146</v>
      </c>
      <c r="AX111" s="11" t="s">
        <v>22</v>
      </c>
      <c r="AY111" s="193" t="s">
        <v>133</v>
      </c>
    </row>
    <row r="112" spans="2:65" s="1" customFormat="1" ht="31.5" customHeight="1">
      <c r="B112" s="36"/>
      <c r="C112" s="170" t="s">
        <v>27</v>
      </c>
      <c r="D112" s="170" t="s">
        <v>135</v>
      </c>
      <c r="E112" s="171" t="s">
        <v>1245</v>
      </c>
      <c r="F112" s="172" t="s">
        <v>1246</v>
      </c>
      <c r="G112" s="173" t="s">
        <v>138</v>
      </c>
      <c r="H112" s="174">
        <v>1.1200000000000001</v>
      </c>
      <c r="I112" s="175">
        <v>566</v>
      </c>
      <c r="J112" s="175">
        <f>ROUND(I112*H112,2)</f>
        <v>633.91999999999996</v>
      </c>
      <c r="K112" s="172" t="s">
        <v>139</v>
      </c>
      <c r="L112" s="56"/>
      <c r="M112" s="176" t="s">
        <v>20</v>
      </c>
      <c r="N112" s="177" t="s">
        <v>43</v>
      </c>
      <c r="O112" s="178">
        <v>2.3199999999999998</v>
      </c>
      <c r="P112" s="178">
        <f>O112*H112</f>
        <v>2.5984000000000003</v>
      </c>
      <c r="Q112" s="178">
        <v>0</v>
      </c>
      <c r="R112" s="178">
        <f>Q112*H112</f>
        <v>0</v>
      </c>
      <c r="S112" s="178">
        <v>0</v>
      </c>
      <c r="T112" s="179">
        <f>S112*H112</f>
        <v>0</v>
      </c>
      <c r="AR112" s="22" t="s">
        <v>140</v>
      </c>
      <c r="AT112" s="22" t="s">
        <v>135</v>
      </c>
      <c r="AU112" s="22" t="s">
        <v>81</v>
      </c>
      <c r="AY112" s="22" t="s">
        <v>133</v>
      </c>
      <c r="BE112" s="180">
        <f>IF(N112="základní",J112,0)</f>
        <v>633.91999999999996</v>
      </c>
      <c r="BF112" s="180">
        <f>IF(N112="snížená",J112,0)</f>
        <v>0</v>
      </c>
      <c r="BG112" s="180">
        <f>IF(N112="zákl. přenesená",J112,0)</f>
        <v>0</v>
      </c>
      <c r="BH112" s="180">
        <f>IF(N112="sníž. přenesená",J112,0)</f>
        <v>0</v>
      </c>
      <c r="BI112" s="180">
        <f>IF(N112="nulová",J112,0)</f>
        <v>0</v>
      </c>
      <c r="BJ112" s="22" t="s">
        <v>22</v>
      </c>
      <c r="BK112" s="180">
        <f>ROUND(I112*H112,2)</f>
        <v>633.91999999999996</v>
      </c>
      <c r="BL112" s="22" t="s">
        <v>140</v>
      </c>
      <c r="BM112" s="22" t="s">
        <v>1247</v>
      </c>
    </row>
    <row r="113" spans="2:65" s="1" customFormat="1" ht="94.5">
      <c r="B113" s="36"/>
      <c r="C113" s="58"/>
      <c r="D113" s="181" t="s">
        <v>142</v>
      </c>
      <c r="E113" s="58"/>
      <c r="F113" s="182" t="s">
        <v>1248</v>
      </c>
      <c r="G113" s="58"/>
      <c r="H113" s="58"/>
      <c r="I113" s="58"/>
      <c r="J113" s="58"/>
      <c r="K113" s="58"/>
      <c r="L113" s="56"/>
      <c r="M113" s="183"/>
      <c r="N113" s="37"/>
      <c r="O113" s="37"/>
      <c r="P113" s="37"/>
      <c r="Q113" s="37"/>
      <c r="R113" s="37"/>
      <c r="S113" s="37"/>
      <c r="T113" s="73"/>
      <c r="AT113" s="22" t="s">
        <v>142</v>
      </c>
      <c r="AU113" s="22" t="s">
        <v>81</v>
      </c>
    </row>
    <row r="114" spans="2:65" s="11" customFormat="1">
      <c r="B114" s="184"/>
      <c r="C114" s="185"/>
      <c r="D114" s="196" t="s">
        <v>144</v>
      </c>
      <c r="E114" s="205" t="s">
        <v>20</v>
      </c>
      <c r="F114" s="206" t="s">
        <v>1249</v>
      </c>
      <c r="G114" s="185"/>
      <c r="H114" s="207">
        <v>1.1200000000000001</v>
      </c>
      <c r="I114" s="185"/>
      <c r="J114" s="185"/>
      <c r="K114" s="185"/>
      <c r="L114" s="189"/>
      <c r="M114" s="190"/>
      <c r="N114" s="191"/>
      <c r="O114" s="191"/>
      <c r="P114" s="191"/>
      <c r="Q114" s="191"/>
      <c r="R114" s="191"/>
      <c r="S114" s="191"/>
      <c r="T114" s="192"/>
      <c r="AT114" s="193" t="s">
        <v>144</v>
      </c>
      <c r="AU114" s="193" t="s">
        <v>81</v>
      </c>
      <c r="AV114" s="11" t="s">
        <v>81</v>
      </c>
      <c r="AW114" s="11" t="s">
        <v>146</v>
      </c>
      <c r="AX114" s="11" t="s">
        <v>22</v>
      </c>
      <c r="AY114" s="193" t="s">
        <v>133</v>
      </c>
    </row>
    <row r="115" spans="2:65" s="1" customFormat="1" ht="44.25" customHeight="1">
      <c r="B115" s="36"/>
      <c r="C115" s="170" t="s">
        <v>194</v>
      </c>
      <c r="D115" s="170" t="s">
        <v>135</v>
      </c>
      <c r="E115" s="171" t="s">
        <v>195</v>
      </c>
      <c r="F115" s="172" t="s">
        <v>196</v>
      </c>
      <c r="G115" s="173" t="s">
        <v>138</v>
      </c>
      <c r="H115" s="174">
        <v>455.8</v>
      </c>
      <c r="I115" s="175">
        <v>73.8</v>
      </c>
      <c r="J115" s="175">
        <f>ROUND(I115*H115,2)</f>
        <v>33638.04</v>
      </c>
      <c r="K115" s="172" t="s">
        <v>139</v>
      </c>
      <c r="L115" s="56"/>
      <c r="M115" s="176" t="s">
        <v>20</v>
      </c>
      <c r="N115" s="177" t="s">
        <v>43</v>
      </c>
      <c r="O115" s="178">
        <v>0.34499999999999997</v>
      </c>
      <c r="P115" s="178">
        <f>O115*H115</f>
        <v>157.251</v>
      </c>
      <c r="Q115" s="178">
        <v>0</v>
      </c>
      <c r="R115" s="178">
        <f>Q115*H115</f>
        <v>0</v>
      </c>
      <c r="S115" s="178">
        <v>0</v>
      </c>
      <c r="T115" s="179">
        <f>S115*H115</f>
        <v>0</v>
      </c>
      <c r="AR115" s="22" t="s">
        <v>140</v>
      </c>
      <c r="AT115" s="22" t="s">
        <v>135</v>
      </c>
      <c r="AU115" s="22" t="s">
        <v>81</v>
      </c>
      <c r="AY115" s="22" t="s">
        <v>133</v>
      </c>
      <c r="BE115" s="180">
        <f>IF(N115="základní",J115,0)</f>
        <v>33638.04</v>
      </c>
      <c r="BF115" s="180">
        <f>IF(N115="snížená",J115,0)</f>
        <v>0</v>
      </c>
      <c r="BG115" s="180">
        <f>IF(N115="zákl. přenesená",J115,0)</f>
        <v>0</v>
      </c>
      <c r="BH115" s="180">
        <f>IF(N115="sníž. přenesená",J115,0)</f>
        <v>0</v>
      </c>
      <c r="BI115" s="180">
        <f>IF(N115="nulová",J115,0)</f>
        <v>0</v>
      </c>
      <c r="BJ115" s="22" t="s">
        <v>22</v>
      </c>
      <c r="BK115" s="180">
        <f>ROUND(I115*H115,2)</f>
        <v>33638.04</v>
      </c>
      <c r="BL115" s="22" t="s">
        <v>140</v>
      </c>
      <c r="BM115" s="22" t="s">
        <v>1250</v>
      </c>
    </row>
    <row r="116" spans="2:65" s="1" customFormat="1" ht="94.5">
      <c r="B116" s="36"/>
      <c r="C116" s="58"/>
      <c r="D116" s="181" t="s">
        <v>142</v>
      </c>
      <c r="E116" s="58"/>
      <c r="F116" s="182" t="s">
        <v>198</v>
      </c>
      <c r="G116" s="58"/>
      <c r="H116" s="58"/>
      <c r="I116" s="58"/>
      <c r="J116" s="58"/>
      <c r="K116" s="58"/>
      <c r="L116" s="56"/>
      <c r="M116" s="183"/>
      <c r="N116" s="37"/>
      <c r="O116" s="37"/>
      <c r="P116" s="37"/>
      <c r="Q116" s="37"/>
      <c r="R116" s="37"/>
      <c r="S116" s="37"/>
      <c r="T116" s="73"/>
      <c r="AT116" s="22" t="s">
        <v>142</v>
      </c>
      <c r="AU116" s="22" t="s">
        <v>81</v>
      </c>
    </row>
    <row r="117" spans="2:65" s="11" customFormat="1">
      <c r="B117" s="184"/>
      <c r="C117" s="185"/>
      <c r="D117" s="196" t="s">
        <v>144</v>
      </c>
      <c r="E117" s="205" t="s">
        <v>20</v>
      </c>
      <c r="F117" s="206" t="s">
        <v>1251</v>
      </c>
      <c r="G117" s="185"/>
      <c r="H117" s="207">
        <v>455.8</v>
      </c>
      <c r="I117" s="185"/>
      <c r="J117" s="185"/>
      <c r="K117" s="185"/>
      <c r="L117" s="189"/>
      <c r="M117" s="190"/>
      <c r="N117" s="191"/>
      <c r="O117" s="191"/>
      <c r="P117" s="191"/>
      <c r="Q117" s="191"/>
      <c r="R117" s="191"/>
      <c r="S117" s="191"/>
      <c r="T117" s="192"/>
      <c r="AT117" s="193" t="s">
        <v>144</v>
      </c>
      <c r="AU117" s="193" t="s">
        <v>81</v>
      </c>
      <c r="AV117" s="11" t="s">
        <v>81</v>
      </c>
      <c r="AW117" s="11" t="s">
        <v>146</v>
      </c>
      <c r="AX117" s="11" t="s">
        <v>22</v>
      </c>
      <c r="AY117" s="193" t="s">
        <v>133</v>
      </c>
    </row>
    <row r="118" spans="2:65" s="1" customFormat="1" ht="31.5" customHeight="1">
      <c r="B118" s="36"/>
      <c r="C118" s="170" t="s">
        <v>200</v>
      </c>
      <c r="D118" s="170" t="s">
        <v>135</v>
      </c>
      <c r="E118" s="171" t="s">
        <v>1252</v>
      </c>
      <c r="F118" s="172" t="s">
        <v>1253</v>
      </c>
      <c r="G118" s="173" t="s">
        <v>168</v>
      </c>
      <c r="H118" s="174">
        <v>900</v>
      </c>
      <c r="I118" s="175">
        <v>1.04</v>
      </c>
      <c r="J118" s="175">
        <f>ROUND(I118*H118,2)</f>
        <v>936</v>
      </c>
      <c r="K118" s="172" t="s">
        <v>139</v>
      </c>
      <c r="L118" s="56"/>
      <c r="M118" s="176" t="s">
        <v>20</v>
      </c>
      <c r="N118" s="177" t="s">
        <v>43</v>
      </c>
      <c r="O118" s="178">
        <v>1E-3</v>
      </c>
      <c r="P118" s="178">
        <f>O118*H118</f>
        <v>0.9</v>
      </c>
      <c r="Q118" s="178">
        <v>0</v>
      </c>
      <c r="R118" s="178">
        <f>Q118*H118</f>
        <v>0</v>
      </c>
      <c r="S118" s="178">
        <v>0</v>
      </c>
      <c r="T118" s="179">
        <f>S118*H118</f>
        <v>0</v>
      </c>
      <c r="AR118" s="22" t="s">
        <v>140</v>
      </c>
      <c r="AT118" s="22" t="s">
        <v>135</v>
      </c>
      <c r="AU118" s="22" t="s">
        <v>81</v>
      </c>
      <c r="AY118" s="22" t="s">
        <v>133</v>
      </c>
      <c r="BE118" s="180">
        <f>IF(N118="základní",J118,0)</f>
        <v>936</v>
      </c>
      <c r="BF118" s="180">
        <f>IF(N118="snížená",J118,0)</f>
        <v>0</v>
      </c>
      <c r="BG118" s="180">
        <f>IF(N118="zákl. přenesená",J118,0)</f>
        <v>0</v>
      </c>
      <c r="BH118" s="180">
        <f>IF(N118="sníž. přenesená",J118,0)</f>
        <v>0</v>
      </c>
      <c r="BI118" s="180">
        <f>IF(N118="nulová",J118,0)</f>
        <v>0</v>
      </c>
      <c r="BJ118" s="22" t="s">
        <v>22</v>
      </c>
      <c r="BK118" s="180">
        <f>ROUND(I118*H118,2)</f>
        <v>936</v>
      </c>
      <c r="BL118" s="22" t="s">
        <v>140</v>
      </c>
      <c r="BM118" s="22" t="s">
        <v>1254</v>
      </c>
    </row>
    <row r="119" spans="2:65" s="1" customFormat="1" ht="81">
      <c r="B119" s="36"/>
      <c r="C119" s="58"/>
      <c r="D119" s="196" t="s">
        <v>142</v>
      </c>
      <c r="E119" s="58"/>
      <c r="F119" s="208" t="s">
        <v>1255</v>
      </c>
      <c r="G119" s="58"/>
      <c r="H119" s="58"/>
      <c r="I119" s="58"/>
      <c r="J119" s="58"/>
      <c r="K119" s="58"/>
      <c r="L119" s="56"/>
      <c r="M119" s="183"/>
      <c r="N119" s="37"/>
      <c r="O119" s="37"/>
      <c r="P119" s="37"/>
      <c r="Q119" s="37"/>
      <c r="R119" s="37"/>
      <c r="S119" s="37"/>
      <c r="T119" s="73"/>
      <c r="AT119" s="22" t="s">
        <v>142</v>
      </c>
      <c r="AU119" s="22" t="s">
        <v>81</v>
      </c>
    </row>
    <row r="120" spans="2:65" s="1" customFormat="1" ht="31.5" customHeight="1">
      <c r="B120" s="36"/>
      <c r="C120" s="170" t="s">
        <v>204</v>
      </c>
      <c r="D120" s="170" t="s">
        <v>135</v>
      </c>
      <c r="E120" s="171" t="s">
        <v>1256</v>
      </c>
      <c r="F120" s="172" t="s">
        <v>1257</v>
      </c>
      <c r="G120" s="173" t="s">
        <v>293</v>
      </c>
      <c r="H120" s="174">
        <v>30</v>
      </c>
      <c r="I120" s="175">
        <v>22.5</v>
      </c>
      <c r="J120" s="175">
        <f>ROUND(I120*H120,2)</f>
        <v>675</v>
      </c>
      <c r="K120" s="172" t="s">
        <v>139</v>
      </c>
      <c r="L120" s="56"/>
      <c r="M120" s="176" t="s">
        <v>20</v>
      </c>
      <c r="N120" s="177" t="s">
        <v>43</v>
      </c>
      <c r="O120" s="178">
        <v>5.7000000000000002E-2</v>
      </c>
      <c r="P120" s="178">
        <f>O120*H120</f>
        <v>1.71</v>
      </c>
      <c r="Q120" s="178">
        <v>0</v>
      </c>
      <c r="R120" s="178">
        <f>Q120*H120</f>
        <v>0</v>
      </c>
      <c r="S120" s="178">
        <v>0</v>
      </c>
      <c r="T120" s="179">
        <f>S120*H120</f>
        <v>0</v>
      </c>
      <c r="AR120" s="22" t="s">
        <v>140</v>
      </c>
      <c r="AT120" s="22" t="s">
        <v>135</v>
      </c>
      <c r="AU120" s="22" t="s">
        <v>81</v>
      </c>
      <c r="AY120" s="22" t="s">
        <v>133</v>
      </c>
      <c r="BE120" s="180">
        <f>IF(N120="základní",J120,0)</f>
        <v>675</v>
      </c>
      <c r="BF120" s="180">
        <f>IF(N120="snížená",J120,0)</f>
        <v>0</v>
      </c>
      <c r="BG120" s="180">
        <f>IF(N120="zákl. přenesená",J120,0)</f>
        <v>0</v>
      </c>
      <c r="BH120" s="180">
        <f>IF(N120="sníž. přenesená",J120,0)</f>
        <v>0</v>
      </c>
      <c r="BI120" s="180">
        <f>IF(N120="nulová",J120,0)</f>
        <v>0</v>
      </c>
      <c r="BJ120" s="22" t="s">
        <v>22</v>
      </c>
      <c r="BK120" s="180">
        <f>ROUND(I120*H120,2)</f>
        <v>675</v>
      </c>
      <c r="BL120" s="22" t="s">
        <v>140</v>
      </c>
      <c r="BM120" s="22" t="s">
        <v>1258</v>
      </c>
    </row>
    <row r="121" spans="2:65" s="1" customFormat="1" ht="27">
      <c r="B121" s="36"/>
      <c r="C121" s="58"/>
      <c r="D121" s="196" t="s">
        <v>142</v>
      </c>
      <c r="E121" s="58"/>
      <c r="F121" s="208" t="s">
        <v>1259</v>
      </c>
      <c r="G121" s="58"/>
      <c r="H121" s="58"/>
      <c r="I121" s="58"/>
      <c r="J121" s="58"/>
      <c r="K121" s="58"/>
      <c r="L121" s="56"/>
      <c r="M121" s="183"/>
      <c r="N121" s="37"/>
      <c r="O121" s="37"/>
      <c r="P121" s="37"/>
      <c r="Q121" s="37"/>
      <c r="R121" s="37"/>
      <c r="S121" s="37"/>
      <c r="T121" s="73"/>
      <c r="AT121" s="22" t="s">
        <v>142</v>
      </c>
      <c r="AU121" s="22" t="s">
        <v>81</v>
      </c>
    </row>
    <row r="122" spans="2:65" s="1" customFormat="1" ht="31.5" customHeight="1">
      <c r="B122" s="36"/>
      <c r="C122" s="170" t="s">
        <v>209</v>
      </c>
      <c r="D122" s="170" t="s">
        <v>135</v>
      </c>
      <c r="E122" s="171" t="s">
        <v>1260</v>
      </c>
      <c r="F122" s="172" t="s">
        <v>1261</v>
      </c>
      <c r="G122" s="173" t="s">
        <v>293</v>
      </c>
      <c r="H122" s="174">
        <v>30</v>
      </c>
      <c r="I122" s="175">
        <v>349</v>
      </c>
      <c r="J122" s="175">
        <f>ROUND(I122*H122,2)</f>
        <v>10470</v>
      </c>
      <c r="K122" s="172" t="s">
        <v>139</v>
      </c>
      <c r="L122" s="56"/>
      <c r="M122" s="176" t="s">
        <v>20</v>
      </c>
      <c r="N122" s="177" t="s">
        <v>43</v>
      </c>
      <c r="O122" s="178">
        <v>0.62</v>
      </c>
      <c r="P122" s="178">
        <f>O122*H122</f>
        <v>18.600000000000001</v>
      </c>
      <c r="Q122" s="178">
        <v>0</v>
      </c>
      <c r="R122" s="178">
        <f>Q122*H122</f>
        <v>0</v>
      </c>
      <c r="S122" s="178">
        <v>0</v>
      </c>
      <c r="T122" s="179">
        <f>S122*H122</f>
        <v>0</v>
      </c>
      <c r="AR122" s="22" t="s">
        <v>140</v>
      </c>
      <c r="AT122" s="22" t="s">
        <v>135</v>
      </c>
      <c r="AU122" s="22" t="s">
        <v>81</v>
      </c>
      <c r="AY122" s="22" t="s">
        <v>133</v>
      </c>
      <c r="BE122" s="180">
        <f>IF(N122="základní",J122,0)</f>
        <v>10470</v>
      </c>
      <c r="BF122" s="180">
        <f>IF(N122="snížená",J122,0)</f>
        <v>0</v>
      </c>
      <c r="BG122" s="180">
        <f>IF(N122="zákl. přenesená",J122,0)</f>
        <v>0</v>
      </c>
      <c r="BH122" s="180">
        <f>IF(N122="sníž. přenesená",J122,0)</f>
        <v>0</v>
      </c>
      <c r="BI122" s="180">
        <f>IF(N122="nulová",J122,0)</f>
        <v>0</v>
      </c>
      <c r="BJ122" s="22" t="s">
        <v>22</v>
      </c>
      <c r="BK122" s="180">
        <f>ROUND(I122*H122,2)</f>
        <v>10470</v>
      </c>
      <c r="BL122" s="22" t="s">
        <v>140</v>
      </c>
      <c r="BM122" s="22" t="s">
        <v>1262</v>
      </c>
    </row>
    <row r="123" spans="2:65" s="1" customFormat="1" ht="27">
      <c r="B123" s="36"/>
      <c r="C123" s="58"/>
      <c r="D123" s="196" t="s">
        <v>142</v>
      </c>
      <c r="E123" s="58"/>
      <c r="F123" s="208" t="s">
        <v>1259</v>
      </c>
      <c r="G123" s="58"/>
      <c r="H123" s="58"/>
      <c r="I123" s="58"/>
      <c r="J123" s="58"/>
      <c r="K123" s="58"/>
      <c r="L123" s="56"/>
      <c r="M123" s="183"/>
      <c r="N123" s="37"/>
      <c r="O123" s="37"/>
      <c r="P123" s="37"/>
      <c r="Q123" s="37"/>
      <c r="R123" s="37"/>
      <c r="S123" s="37"/>
      <c r="T123" s="73"/>
      <c r="AT123" s="22" t="s">
        <v>142</v>
      </c>
      <c r="AU123" s="22" t="s">
        <v>81</v>
      </c>
    </row>
    <row r="124" spans="2:65" s="1" customFormat="1" ht="44.25" customHeight="1">
      <c r="B124" s="36"/>
      <c r="C124" s="170" t="s">
        <v>10</v>
      </c>
      <c r="D124" s="170" t="s">
        <v>135</v>
      </c>
      <c r="E124" s="171" t="s">
        <v>1263</v>
      </c>
      <c r="F124" s="172" t="s">
        <v>1264</v>
      </c>
      <c r="G124" s="173" t="s">
        <v>138</v>
      </c>
      <c r="H124" s="174">
        <v>850</v>
      </c>
      <c r="I124" s="175">
        <v>63.8</v>
      </c>
      <c r="J124" s="175">
        <f>ROUND(I124*H124,2)</f>
        <v>54230</v>
      </c>
      <c r="K124" s="172" t="s">
        <v>139</v>
      </c>
      <c r="L124" s="56"/>
      <c r="M124" s="176" t="s">
        <v>20</v>
      </c>
      <c r="N124" s="177" t="s">
        <v>43</v>
      </c>
      <c r="O124" s="178">
        <v>4.3999999999999997E-2</v>
      </c>
      <c r="P124" s="178">
        <f>O124*H124</f>
        <v>37.4</v>
      </c>
      <c r="Q124" s="178">
        <v>0</v>
      </c>
      <c r="R124" s="178">
        <f>Q124*H124</f>
        <v>0</v>
      </c>
      <c r="S124" s="178">
        <v>0</v>
      </c>
      <c r="T124" s="179">
        <f>S124*H124</f>
        <v>0</v>
      </c>
      <c r="AR124" s="22" t="s">
        <v>140</v>
      </c>
      <c r="AT124" s="22" t="s">
        <v>135</v>
      </c>
      <c r="AU124" s="22" t="s">
        <v>81</v>
      </c>
      <c r="AY124" s="22" t="s">
        <v>133</v>
      </c>
      <c r="BE124" s="180">
        <f>IF(N124="základní",J124,0)</f>
        <v>54230</v>
      </c>
      <c r="BF124" s="180">
        <f>IF(N124="snížená",J124,0)</f>
        <v>0</v>
      </c>
      <c r="BG124" s="180">
        <f>IF(N124="zákl. přenesená",J124,0)</f>
        <v>0</v>
      </c>
      <c r="BH124" s="180">
        <f>IF(N124="sníž. přenesená",J124,0)</f>
        <v>0</v>
      </c>
      <c r="BI124" s="180">
        <f>IF(N124="nulová",J124,0)</f>
        <v>0</v>
      </c>
      <c r="BJ124" s="22" t="s">
        <v>22</v>
      </c>
      <c r="BK124" s="180">
        <f>ROUND(I124*H124,2)</f>
        <v>54230</v>
      </c>
      <c r="BL124" s="22" t="s">
        <v>140</v>
      </c>
      <c r="BM124" s="22" t="s">
        <v>1265</v>
      </c>
    </row>
    <row r="125" spans="2:65" s="1" customFormat="1" ht="189">
      <c r="B125" s="36"/>
      <c r="C125" s="58"/>
      <c r="D125" s="181" t="s">
        <v>142</v>
      </c>
      <c r="E125" s="58"/>
      <c r="F125" s="182" t="s">
        <v>208</v>
      </c>
      <c r="G125" s="58"/>
      <c r="H125" s="58"/>
      <c r="I125" s="58"/>
      <c r="J125" s="58"/>
      <c r="K125" s="58"/>
      <c r="L125" s="56"/>
      <c r="M125" s="183"/>
      <c r="N125" s="37"/>
      <c r="O125" s="37"/>
      <c r="P125" s="37"/>
      <c r="Q125" s="37"/>
      <c r="R125" s="37"/>
      <c r="S125" s="37"/>
      <c r="T125" s="73"/>
      <c r="AT125" s="22" t="s">
        <v>142</v>
      </c>
      <c r="AU125" s="22" t="s">
        <v>81</v>
      </c>
    </row>
    <row r="126" spans="2:65" s="11" customFormat="1">
      <c r="B126" s="184"/>
      <c r="C126" s="185"/>
      <c r="D126" s="196" t="s">
        <v>144</v>
      </c>
      <c r="E126" s="205" t="s">
        <v>20</v>
      </c>
      <c r="F126" s="206" t="s">
        <v>1266</v>
      </c>
      <c r="G126" s="185"/>
      <c r="H126" s="207">
        <v>850</v>
      </c>
      <c r="I126" s="185"/>
      <c r="J126" s="185"/>
      <c r="K126" s="185"/>
      <c r="L126" s="189"/>
      <c r="M126" s="190"/>
      <c r="N126" s="191"/>
      <c r="O126" s="191"/>
      <c r="P126" s="191"/>
      <c r="Q126" s="191"/>
      <c r="R126" s="191"/>
      <c r="S126" s="191"/>
      <c r="T126" s="192"/>
      <c r="AT126" s="193" t="s">
        <v>144</v>
      </c>
      <c r="AU126" s="193" t="s">
        <v>81</v>
      </c>
      <c r="AV126" s="11" t="s">
        <v>81</v>
      </c>
      <c r="AW126" s="11" t="s">
        <v>146</v>
      </c>
      <c r="AX126" s="11" t="s">
        <v>22</v>
      </c>
      <c r="AY126" s="193" t="s">
        <v>133</v>
      </c>
    </row>
    <row r="127" spans="2:65" s="1" customFormat="1" ht="31.5" customHeight="1">
      <c r="B127" s="36"/>
      <c r="C127" s="170" t="s">
        <v>219</v>
      </c>
      <c r="D127" s="170" t="s">
        <v>135</v>
      </c>
      <c r="E127" s="171" t="s">
        <v>1267</v>
      </c>
      <c r="F127" s="172" t="s">
        <v>1268</v>
      </c>
      <c r="G127" s="173" t="s">
        <v>168</v>
      </c>
      <c r="H127" s="174">
        <v>75</v>
      </c>
      <c r="I127" s="175">
        <v>53.1</v>
      </c>
      <c r="J127" s="175">
        <f>ROUND(I127*H127,2)</f>
        <v>3982.5</v>
      </c>
      <c r="K127" s="172" t="s">
        <v>139</v>
      </c>
      <c r="L127" s="56"/>
      <c r="M127" s="176" t="s">
        <v>20</v>
      </c>
      <c r="N127" s="177" t="s">
        <v>43</v>
      </c>
      <c r="O127" s="178">
        <v>5.0999999999999997E-2</v>
      </c>
      <c r="P127" s="178">
        <f>O127*H127</f>
        <v>3.8249999999999997</v>
      </c>
      <c r="Q127" s="178">
        <v>0</v>
      </c>
      <c r="R127" s="178">
        <f>Q127*H127</f>
        <v>0</v>
      </c>
      <c r="S127" s="178">
        <v>0</v>
      </c>
      <c r="T127" s="179">
        <f>S127*H127</f>
        <v>0</v>
      </c>
      <c r="AR127" s="22" t="s">
        <v>140</v>
      </c>
      <c r="AT127" s="22" t="s">
        <v>135</v>
      </c>
      <c r="AU127" s="22" t="s">
        <v>81</v>
      </c>
      <c r="AY127" s="22" t="s">
        <v>133</v>
      </c>
      <c r="BE127" s="180">
        <f>IF(N127="základní",J127,0)</f>
        <v>3982.5</v>
      </c>
      <c r="BF127" s="180">
        <f>IF(N127="snížená",J127,0)</f>
        <v>0</v>
      </c>
      <c r="BG127" s="180">
        <f>IF(N127="zákl. přenesená",J127,0)</f>
        <v>0</v>
      </c>
      <c r="BH127" s="180">
        <f>IF(N127="sníž. přenesená",J127,0)</f>
        <v>0</v>
      </c>
      <c r="BI127" s="180">
        <f>IF(N127="nulová",J127,0)</f>
        <v>0</v>
      </c>
      <c r="BJ127" s="22" t="s">
        <v>22</v>
      </c>
      <c r="BK127" s="180">
        <f>ROUND(I127*H127,2)</f>
        <v>3982.5</v>
      </c>
      <c r="BL127" s="22" t="s">
        <v>140</v>
      </c>
      <c r="BM127" s="22" t="s">
        <v>1269</v>
      </c>
    </row>
    <row r="128" spans="2:65" s="1" customFormat="1" ht="81">
      <c r="B128" s="36"/>
      <c r="C128" s="58"/>
      <c r="D128" s="196" t="s">
        <v>142</v>
      </c>
      <c r="E128" s="58"/>
      <c r="F128" s="208" t="s">
        <v>1270</v>
      </c>
      <c r="G128" s="58"/>
      <c r="H128" s="58"/>
      <c r="I128" s="58"/>
      <c r="J128" s="58"/>
      <c r="K128" s="58"/>
      <c r="L128" s="56"/>
      <c r="M128" s="183"/>
      <c r="N128" s="37"/>
      <c r="O128" s="37"/>
      <c r="P128" s="37"/>
      <c r="Q128" s="37"/>
      <c r="R128" s="37"/>
      <c r="S128" s="37"/>
      <c r="T128" s="73"/>
      <c r="AT128" s="22" t="s">
        <v>142</v>
      </c>
      <c r="AU128" s="22" t="s">
        <v>81</v>
      </c>
    </row>
    <row r="129" spans="2:65" s="1" customFormat="1" ht="44.25" customHeight="1">
      <c r="B129" s="36"/>
      <c r="C129" s="170" t="s">
        <v>225</v>
      </c>
      <c r="D129" s="170" t="s">
        <v>135</v>
      </c>
      <c r="E129" s="171" t="s">
        <v>1271</v>
      </c>
      <c r="F129" s="172" t="s">
        <v>1272</v>
      </c>
      <c r="G129" s="173" t="s">
        <v>138</v>
      </c>
      <c r="H129" s="174">
        <v>259.8</v>
      </c>
      <c r="I129" s="175">
        <v>141</v>
      </c>
      <c r="J129" s="175">
        <f>ROUND(I129*H129,2)</f>
        <v>36631.800000000003</v>
      </c>
      <c r="K129" s="172" t="s">
        <v>139</v>
      </c>
      <c r="L129" s="56"/>
      <c r="M129" s="176" t="s">
        <v>20</v>
      </c>
      <c r="N129" s="177" t="s">
        <v>43</v>
      </c>
      <c r="O129" s="178">
        <v>6.2E-2</v>
      </c>
      <c r="P129" s="178">
        <f>O129*H129</f>
        <v>16.107600000000001</v>
      </c>
      <c r="Q129" s="178">
        <v>0</v>
      </c>
      <c r="R129" s="178">
        <f>Q129*H129</f>
        <v>0</v>
      </c>
      <c r="S129" s="178">
        <v>0</v>
      </c>
      <c r="T129" s="179">
        <f>S129*H129</f>
        <v>0</v>
      </c>
      <c r="AR129" s="22" t="s">
        <v>140</v>
      </c>
      <c r="AT129" s="22" t="s">
        <v>135</v>
      </c>
      <c r="AU129" s="22" t="s">
        <v>81</v>
      </c>
      <c r="AY129" s="22" t="s">
        <v>133</v>
      </c>
      <c r="BE129" s="180">
        <f>IF(N129="základní",J129,0)</f>
        <v>36631.800000000003</v>
      </c>
      <c r="BF129" s="180">
        <f>IF(N129="snížená",J129,0)</f>
        <v>0</v>
      </c>
      <c r="BG129" s="180">
        <f>IF(N129="zákl. přenesená",J129,0)</f>
        <v>0</v>
      </c>
      <c r="BH129" s="180">
        <f>IF(N129="sníž. přenesená",J129,0)</f>
        <v>0</v>
      </c>
      <c r="BI129" s="180">
        <f>IF(N129="nulová",J129,0)</f>
        <v>0</v>
      </c>
      <c r="BJ129" s="22" t="s">
        <v>22</v>
      </c>
      <c r="BK129" s="180">
        <f>ROUND(I129*H129,2)</f>
        <v>36631.800000000003</v>
      </c>
      <c r="BL129" s="22" t="s">
        <v>140</v>
      </c>
      <c r="BM129" s="22" t="s">
        <v>1273</v>
      </c>
    </row>
    <row r="130" spans="2:65" s="1" customFormat="1" ht="189">
      <c r="B130" s="36"/>
      <c r="C130" s="58"/>
      <c r="D130" s="181" t="s">
        <v>142</v>
      </c>
      <c r="E130" s="58"/>
      <c r="F130" s="182" t="s">
        <v>208</v>
      </c>
      <c r="G130" s="58"/>
      <c r="H130" s="58"/>
      <c r="I130" s="58"/>
      <c r="J130" s="58"/>
      <c r="K130" s="58"/>
      <c r="L130" s="56"/>
      <c r="M130" s="183"/>
      <c r="N130" s="37"/>
      <c r="O130" s="37"/>
      <c r="P130" s="37"/>
      <c r="Q130" s="37"/>
      <c r="R130" s="37"/>
      <c r="S130" s="37"/>
      <c r="T130" s="73"/>
      <c r="AT130" s="22" t="s">
        <v>142</v>
      </c>
      <c r="AU130" s="22" t="s">
        <v>81</v>
      </c>
    </row>
    <row r="131" spans="2:65" s="11" customFormat="1">
      <c r="B131" s="184"/>
      <c r="C131" s="185"/>
      <c r="D131" s="196" t="s">
        <v>144</v>
      </c>
      <c r="E131" s="205" t="s">
        <v>20</v>
      </c>
      <c r="F131" s="206" t="s">
        <v>1274</v>
      </c>
      <c r="G131" s="185"/>
      <c r="H131" s="207">
        <v>259.8</v>
      </c>
      <c r="I131" s="185"/>
      <c r="J131" s="185"/>
      <c r="K131" s="185"/>
      <c r="L131" s="189"/>
      <c r="M131" s="190"/>
      <c r="N131" s="191"/>
      <c r="O131" s="191"/>
      <c r="P131" s="191"/>
      <c r="Q131" s="191"/>
      <c r="R131" s="191"/>
      <c r="S131" s="191"/>
      <c r="T131" s="192"/>
      <c r="AT131" s="193" t="s">
        <v>144</v>
      </c>
      <c r="AU131" s="193" t="s">
        <v>81</v>
      </c>
      <c r="AV131" s="11" t="s">
        <v>81</v>
      </c>
      <c r="AW131" s="11" t="s">
        <v>146</v>
      </c>
      <c r="AX131" s="11" t="s">
        <v>22</v>
      </c>
      <c r="AY131" s="193" t="s">
        <v>133</v>
      </c>
    </row>
    <row r="132" spans="2:65" s="1" customFormat="1" ht="31.5" customHeight="1">
      <c r="B132" s="36"/>
      <c r="C132" s="170" t="s">
        <v>231</v>
      </c>
      <c r="D132" s="170" t="s">
        <v>135</v>
      </c>
      <c r="E132" s="171" t="s">
        <v>1275</v>
      </c>
      <c r="F132" s="172" t="s">
        <v>1276</v>
      </c>
      <c r="G132" s="173" t="s">
        <v>138</v>
      </c>
      <c r="H132" s="174">
        <v>1109.8</v>
      </c>
      <c r="I132" s="175">
        <v>54.3</v>
      </c>
      <c r="J132" s="175">
        <f>ROUND(I132*H132,2)</f>
        <v>60262.14</v>
      </c>
      <c r="K132" s="172" t="s">
        <v>139</v>
      </c>
      <c r="L132" s="56"/>
      <c r="M132" s="176" t="s">
        <v>20</v>
      </c>
      <c r="N132" s="177" t="s">
        <v>43</v>
      </c>
      <c r="O132" s="178">
        <v>9.7000000000000003E-2</v>
      </c>
      <c r="P132" s="178">
        <f>O132*H132</f>
        <v>107.6506</v>
      </c>
      <c r="Q132" s="178">
        <v>0</v>
      </c>
      <c r="R132" s="178">
        <f>Q132*H132</f>
        <v>0</v>
      </c>
      <c r="S132" s="178">
        <v>0</v>
      </c>
      <c r="T132" s="179">
        <f>S132*H132</f>
        <v>0</v>
      </c>
      <c r="AR132" s="22" t="s">
        <v>140</v>
      </c>
      <c r="AT132" s="22" t="s">
        <v>135</v>
      </c>
      <c r="AU132" s="22" t="s">
        <v>81</v>
      </c>
      <c r="AY132" s="22" t="s">
        <v>133</v>
      </c>
      <c r="BE132" s="180">
        <f>IF(N132="základní",J132,0)</f>
        <v>60262.14</v>
      </c>
      <c r="BF132" s="180">
        <f>IF(N132="snížená",J132,0)</f>
        <v>0</v>
      </c>
      <c r="BG132" s="180">
        <f>IF(N132="zákl. přenesená",J132,0)</f>
        <v>0</v>
      </c>
      <c r="BH132" s="180">
        <f>IF(N132="sníž. přenesená",J132,0)</f>
        <v>0</v>
      </c>
      <c r="BI132" s="180">
        <f>IF(N132="nulová",J132,0)</f>
        <v>0</v>
      </c>
      <c r="BJ132" s="22" t="s">
        <v>22</v>
      </c>
      <c r="BK132" s="180">
        <f>ROUND(I132*H132,2)</f>
        <v>60262.14</v>
      </c>
      <c r="BL132" s="22" t="s">
        <v>140</v>
      </c>
      <c r="BM132" s="22" t="s">
        <v>1277</v>
      </c>
    </row>
    <row r="133" spans="2:65" s="1" customFormat="1" ht="148.5">
      <c r="B133" s="36"/>
      <c r="C133" s="58"/>
      <c r="D133" s="196" t="s">
        <v>142</v>
      </c>
      <c r="E133" s="58"/>
      <c r="F133" s="208" t="s">
        <v>1278</v>
      </c>
      <c r="G133" s="58"/>
      <c r="H133" s="58"/>
      <c r="I133" s="58"/>
      <c r="J133" s="58"/>
      <c r="K133" s="58"/>
      <c r="L133" s="56"/>
      <c r="M133" s="183"/>
      <c r="N133" s="37"/>
      <c r="O133" s="37"/>
      <c r="P133" s="37"/>
      <c r="Q133" s="37"/>
      <c r="R133" s="37"/>
      <c r="S133" s="37"/>
      <c r="T133" s="73"/>
      <c r="AT133" s="22" t="s">
        <v>142</v>
      </c>
      <c r="AU133" s="22" t="s">
        <v>81</v>
      </c>
    </row>
    <row r="134" spans="2:65" s="1" customFormat="1" ht="22.5" customHeight="1">
      <c r="B134" s="36"/>
      <c r="C134" s="170" t="s">
        <v>237</v>
      </c>
      <c r="D134" s="170" t="s">
        <v>135</v>
      </c>
      <c r="E134" s="171" t="s">
        <v>1279</v>
      </c>
      <c r="F134" s="172" t="s">
        <v>1280</v>
      </c>
      <c r="G134" s="173" t="s">
        <v>138</v>
      </c>
      <c r="H134" s="174">
        <v>160</v>
      </c>
      <c r="I134" s="175">
        <v>128</v>
      </c>
      <c r="J134" s="175">
        <f>ROUND(I134*H134,2)</f>
        <v>20480</v>
      </c>
      <c r="K134" s="172" t="s">
        <v>20</v>
      </c>
      <c r="L134" s="56"/>
      <c r="M134" s="176" t="s">
        <v>20</v>
      </c>
      <c r="N134" s="177" t="s">
        <v>43</v>
      </c>
      <c r="O134" s="178">
        <v>0.31</v>
      </c>
      <c r="P134" s="178">
        <f>O134*H134</f>
        <v>49.6</v>
      </c>
      <c r="Q134" s="178">
        <v>0</v>
      </c>
      <c r="R134" s="178">
        <f>Q134*H134</f>
        <v>0</v>
      </c>
      <c r="S134" s="178">
        <v>0</v>
      </c>
      <c r="T134" s="179">
        <f>S134*H134</f>
        <v>0</v>
      </c>
      <c r="AR134" s="22" t="s">
        <v>140</v>
      </c>
      <c r="AT134" s="22" t="s">
        <v>135</v>
      </c>
      <c r="AU134" s="22" t="s">
        <v>81</v>
      </c>
      <c r="AY134" s="22" t="s">
        <v>133</v>
      </c>
      <c r="BE134" s="180">
        <f>IF(N134="základní",J134,0)</f>
        <v>20480</v>
      </c>
      <c r="BF134" s="180">
        <f>IF(N134="snížená",J134,0)</f>
        <v>0</v>
      </c>
      <c r="BG134" s="180">
        <f>IF(N134="zákl. přenesená",J134,0)</f>
        <v>0</v>
      </c>
      <c r="BH134" s="180">
        <f>IF(N134="sníž. přenesená",J134,0)</f>
        <v>0</v>
      </c>
      <c r="BI134" s="180">
        <f>IF(N134="nulová",J134,0)</f>
        <v>0</v>
      </c>
      <c r="BJ134" s="22" t="s">
        <v>22</v>
      </c>
      <c r="BK134" s="180">
        <f>ROUND(I134*H134,2)</f>
        <v>20480</v>
      </c>
      <c r="BL134" s="22" t="s">
        <v>140</v>
      </c>
      <c r="BM134" s="22" t="s">
        <v>1281</v>
      </c>
    </row>
    <row r="135" spans="2:65" s="1" customFormat="1" ht="22.5" customHeight="1">
      <c r="B135" s="36"/>
      <c r="C135" s="170" t="s">
        <v>242</v>
      </c>
      <c r="D135" s="170" t="s">
        <v>135</v>
      </c>
      <c r="E135" s="171" t="s">
        <v>1282</v>
      </c>
      <c r="F135" s="172" t="s">
        <v>1283</v>
      </c>
      <c r="G135" s="173" t="s">
        <v>138</v>
      </c>
      <c r="H135" s="174">
        <v>4</v>
      </c>
      <c r="I135" s="175">
        <v>185</v>
      </c>
      <c r="J135" s="175">
        <f>ROUND(I135*H135,2)</f>
        <v>740</v>
      </c>
      <c r="K135" s="172" t="s">
        <v>20</v>
      </c>
      <c r="L135" s="56"/>
      <c r="M135" s="176" t="s">
        <v>20</v>
      </c>
      <c r="N135" s="177" t="s">
        <v>43</v>
      </c>
      <c r="O135" s="178">
        <v>0.31</v>
      </c>
      <c r="P135" s="178">
        <f>O135*H135</f>
        <v>1.24</v>
      </c>
      <c r="Q135" s="178">
        <v>0</v>
      </c>
      <c r="R135" s="178">
        <f>Q135*H135</f>
        <v>0</v>
      </c>
      <c r="S135" s="178">
        <v>0</v>
      </c>
      <c r="T135" s="179">
        <f>S135*H135</f>
        <v>0</v>
      </c>
      <c r="AR135" s="22" t="s">
        <v>140</v>
      </c>
      <c r="AT135" s="22" t="s">
        <v>135</v>
      </c>
      <c r="AU135" s="22" t="s">
        <v>81</v>
      </c>
      <c r="AY135" s="22" t="s">
        <v>133</v>
      </c>
      <c r="BE135" s="180">
        <f>IF(N135="základní",J135,0)</f>
        <v>740</v>
      </c>
      <c r="BF135" s="180">
        <f>IF(N135="snížená",J135,0)</f>
        <v>0</v>
      </c>
      <c r="BG135" s="180">
        <f>IF(N135="zákl. přenesená",J135,0)</f>
        <v>0</v>
      </c>
      <c r="BH135" s="180">
        <f>IF(N135="sníž. přenesená",J135,0)</f>
        <v>0</v>
      </c>
      <c r="BI135" s="180">
        <f>IF(N135="nulová",J135,0)</f>
        <v>0</v>
      </c>
      <c r="BJ135" s="22" t="s">
        <v>22</v>
      </c>
      <c r="BK135" s="180">
        <f>ROUND(I135*H135,2)</f>
        <v>740</v>
      </c>
      <c r="BL135" s="22" t="s">
        <v>140</v>
      </c>
      <c r="BM135" s="22" t="s">
        <v>1284</v>
      </c>
    </row>
    <row r="136" spans="2:65" s="1" customFormat="1" ht="22.5" customHeight="1">
      <c r="B136" s="36"/>
      <c r="C136" s="170" t="s">
        <v>9</v>
      </c>
      <c r="D136" s="170" t="s">
        <v>135</v>
      </c>
      <c r="E136" s="171" t="s">
        <v>210</v>
      </c>
      <c r="F136" s="172" t="s">
        <v>211</v>
      </c>
      <c r="G136" s="173" t="s">
        <v>138</v>
      </c>
      <c r="H136" s="174">
        <v>181.8</v>
      </c>
      <c r="I136" s="175">
        <v>14.9</v>
      </c>
      <c r="J136" s="175">
        <f>ROUND(I136*H136,2)</f>
        <v>2708.82</v>
      </c>
      <c r="K136" s="172" t="s">
        <v>139</v>
      </c>
      <c r="L136" s="56"/>
      <c r="M136" s="176" t="s">
        <v>20</v>
      </c>
      <c r="N136" s="177" t="s">
        <v>43</v>
      </c>
      <c r="O136" s="178">
        <v>8.9999999999999993E-3</v>
      </c>
      <c r="P136" s="178">
        <f>O136*H136</f>
        <v>1.6361999999999999</v>
      </c>
      <c r="Q136" s="178">
        <v>0</v>
      </c>
      <c r="R136" s="178">
        <f>Q136*H136</f>
        <v>0</v>
      </c>
      <c r="S136" s="178">
        <v>0</v>
      </c>
      <c r="T136" s="179">
        <f>S136*H136</f>
        <v>0</v>
      </c>
      <c r="AR136" s="22" t="s">
        <v>140</v>
      </c>
      <c r="AT136" s="22" t="s">
        <v>135</v>
      </c>
      <c r="AU136" s="22" t="s">
        <v>81</v>
      </c>
      <c r="AY136" s="22" t="s">
        <v>133</v>
      </c>
      <c r="BE136" s="180">
        <f>IF(N136="základní",J136,0)</f>
        <v>2708.82</v>
      </c>
      <c r="BF136" s="180">
        <f>IF(N136="snížená",J136,0)</f>
        <v>0</v>
      </c>
      <c r="BG136" s="180">
        <f>IF(N136="zákl. přenesená",J136,0)</f>
        <v>0</v>
      </c>
      <c r="BH136" s="180">
        <f>IF(N136="sníž. přenesená",J136,0)</f>
        <v>0</v>
      </c>
      <c r="BI136" s="180">
        <f>IF(N136="nulová",J136,0)</f>
        <v>0</v>
      </c>
      <c r="BJ136" s="22" t="s">
        <v>22</v>
      </c>
      <c r="BK136" s="180">
        <f>ROUND(I136*H136,2)</f>
        <v>2708.82</v>
      </c>
      <c r="BL136" s="22" t="s">
        <v>140</v>
      </c>
      <c r="BM136" s="22" t="s">
        <v>1285</v>
      </c>
    </row>
    <row r="137" spans="2:65" s="1" customFormat="1" ht="297">
      <c r="B137" s="36"/>
      <c r="C137" s="58"/>
      <c r="D137" s="196" t="s">
        <v>142</v>
      </c>
      <c r="E137" s="58"/>
      <c r="F137" s="208" t="s">
        <v>213</v>
      </c>
      <c r="G137" s="58"/>
      <c r="H137" s="58"/>
      <c r="I137" s="58"/>
      <c r="J137" s="58"/>
      <c r="K137" s="58"/>
      <c r="L137" s="56"/>
      <c r="M137" s="183"/>
      <c r="N137" s="37"/>
      <c r="O137" s="37"/>
      <c r="P137" s="37"/>
      <c r="Q137" s="37"/>
      <c r="R137" s="37"/>
      <c r="S137" s="37"/>
      <c r="T137" s="73"/>
      <c r="AT137" s="22" t="s">
        <v>142</v>
      </c>
      <c r="AU137" s="22" t="s">
        <v>81</v>
      </c>
    </row>
    <row r="138" spans="2:65" s="1" customFormat="1" ht="22.5" customHeight="1">
      <c r="B138" s="36"/>
      <c r="C138" s="170" t="s">
        <v>253</v>
      </c>
      <c r="D138" s="170" t="s">
        <v>135</v>
      </c>
      <c r="E138" s="171" t="s">
        <v>214</v>
      </c>
      <c r="F138" s="172" t="s">
        <v>215</v>
      </c>
      <c r="G138" s="173" t="s">
        <v>216</v>
      </c>
      <c r="H138" s="174">
        <v>327.24</v>
      </c>
      <c r="I138" s="175">
        <v>140</v>
      </c>
      <c r="J138" s="175">
        <f>ROUND(I138*H138,2)</f>
        <v>45813.599999999999</v>
      </c>
      <c r="K138" s="172" t="s">
        <v>139</v>
      </c>
      <c r="L138" s="56"/>
      <c r="M138" s="176" t="s">
        <v>20</v>
      </c>
      <c r="N138" s="177" t="s">
        <v>43</v>
      </c>
      <c r="O138" s="178">
        <v>0</v>
      </c>
      <c r="P138" s="178">
        <f>O138*H138</f>
        <v>0</v>
      </c>
      <c r="Q138" s="178">
        <v>0</v>
      </c>
      <c r="R138" s="178">
        <f>Q138*H138</f>
        <v>0</v>
      </c>
      <c r="S138" s="178">
        <v>0</v>
      </c>
      <c r="T138" s="179">
        <f>S138*H138</f>
        <v>0</v>
      </c>
      <c r="AR138" s="22" t="s">
        <v>140</v>
      </c>
      <c r="AT138" s="22" t="s">
        <v>135</v>
      </c>
      <c r="AU138" s="22" t="s">
        <v>81</v>
      </c>
      <c r="AY138" s="22" t="s">
        <v>133</v>
      </c>
      <c r="BE138" s="180">
        <f>IF(N138="základní",J138,0)</f>
        <v>45813.599999999999</v>
      </c>
      <c r="BF138" s="180">
        <f>IF(N138="snížená",J138,0)</f>
        <v>0</v>
      </c>
      <c r="BG138" s="180">
        <f>IF(N138="zákl. přenesená",J138,0)</f>
        <v>0</v>
      </c>
      <c r="BH138" s="180">
        <f>IF(N138="sníž. přenesená",J138,0)</f>
        <v>0</v>
      </c>
      <c r="BI138" s="180">
        <f>IF(N138="nulová",J138,0)</f>
        <v>0</v>
      </c>
      <c r="BJ138" s="22" t="s">
        <v>22</v>
      </c>
      <c r="BK138" s="180">
        <f>ROUND(I138*H138,2)</f>
        <v>45813.599999999999</v>
      </c>
      <c r="BL138" s="22" t="s">
        <v>140</v>
      </c>
      <c r="BM138" s="22" t="s">
        <v>1286</v>
      </c>
    </row>
    <row r="139" spans="2:65" s="1" customFormat="1" ht="297">
      <c r="B139" s="36"/>
      <c r="C139" s="58"/>
      <c r="D139" s="181" t="s">
        <v>142</v>
      </c>
      <c r="E139" s="58"/>
      <c r="F139" s="182" t="s">
        <v>213</v>
      </c>
      <c r="G139" s="58"/>
      <c r="H139" s="58"/>
      <c r="I139" s="58"/>
      <c r="J139" s="58"/>
      <c r="K139" s="58"/>
      <c r="L139" s="56"/>
      <c r="M139" s="183"/>
      <c r="N139" s="37"/>
      <c r="O139" s="37"/>
      <c r="P139" s="37"/>
      <c r="Q139" s="37"/>
      <c r="R139" s="37"/>
      <c r="S139" s="37"/>
      <c r="T139" s="73"/>
      <c r="AT139" s="22" t="s">
        <v>142</v>
      </c>
      <c r="AU139" s="22" t="s">
        <v>81</v>
      </c>
    </row>
    <row r="140" spans="2:65" s="11" customFormat="1">
      <c r="B140" s="184"/>
      <c r="C140" s="185"/>
      <c r="D140" s="196" t="s">
        <v>144</v>
      </c>
      <c r="E140" s="185"/>
      <c r="F140" s="206" t="s">
        <v>1287</v>
      </c>
      <c r="G140" s="185"/>
      <c r="H140" s="207">
        <v>327.24</v>
      </c>
      <c r="I140" s="185"/>
      <c r="J140" s="185"/>
      <c r="K140" s="185"/>
      <c r="L140" s="189"/>
      <c r="M140" s="190"/>
      <c r="N140" s="191"/>
      <c r="O140" s="191"/>
      <c r="P140" s="191"/>
      <c r="Q140" s="191"/>
      <c r="R140" s="191"/>
      <c r="S140" s="191"/>
      <c r="T140" s="192"/>
      <c r="AT140" s="193" t="s">
        <v>144</v>
      </c>
      <c r="AU140" s="193" t="s">
        <v>81</v>
      </c>
      <c r="AV140" s="11" t="s">
        <v>81</v>
      </c>
      <c r="AW140" s="11" t="s">
        <v>6</v>
      </c>
      <c r="AX140" s="11" t="s">
        <v>22</v>
      </c>
      <c r="AY140" s="193" t="s">
        <v>133</v>
      </c>
    </row>
    <row r="141" spans="2:65" s="1" customFormat="1" ht="22.5" customHeight="1">
      <c r="B141" s="36"/>
      <c r="C141" s="170" t="s">
        <v>259</v>
      </c>
      <c r="D141" s="170" t="s">
        <v>135</v>
      </c>
      <c r="E141" s="171" t="s">
        <v>1288</v>
      </c>
      <c r="F141" s="172" t="s">
        <v>1289</v>
      </c>
      <c r="G141" s="173" t="s">
        <v>138</v>
      </c>
      <c r="H141" s="174">
        <v>78</v>
      </c>
      <c r="I141" s="175">
        <v>380</v>
      </c>
      <c r="J141" s="175">
        <f>ROUND(I141*H141,2)</f>
        <v>29640</v>
      </c>
      <c r="K141" s="172" t="s">
        <v>20</v>
      </c>
      <c r="L141" s="56"/>
      <c r="M141" s="176" t="s">
        <v>20</v>
      </c>
      <c r="N141" s="177" t="s">
        <v>43</v>
      </c>
      <c r="O141" s="178">
        <v>0</v>
      </c>
      <c r="P141" s="178">
        <f>O141*H141</f>
        <v>0</v>
      </c>
      <c r="Q141" s="178">
        <v>0</v>
      </c>
      <c r="R141" s="178">
        <f>Q141*H141</f>
        <v>0</v>
      </c>
      <c r="S141" s="178">
        <v>0</v>
      </c>
      <c r="T141" s="179">
        <f>S141*H141</f>
        <v>0</v>
      </c>
      <c r="AR141" s="22" t="s">
        <v>140</v>
      </c>
      <c r="AT141" s="22" t="s">
        <v>135</v>
      </c>
      <c r="AU141" s="22" t="s">
        <v>81</v>
      </c>
      <c r="AY141" s="22" t="s">
        <v>133</v>
      </c>
      <c r="BE141" s="180">
        <f>IF(N141="základní",J141,0)</f>
        <v>29640</v>
      </c>
      <c r="BF141" s="180">
        <f>IF(N141="snížená",J141,0)</f>
        <v>0</v>
      </c>
      <c r="BG141" s="180">
        <f>IF(N141="zákl. přenesená",J141,0)</f>
        <v>0</v>
      </c>
      <c r="BH141" s="180">
        <f>IF(N141="sníž. přenesená",J141,0)</f>
        <v>0</v>
      </c>
      <c r="BI141" s="180">
        <f>IF(N141="nulová",J141,0)</f>
        <v>0</v>
      </c>
      <c r="BJ141" s="22" t="s">
        <v>22</v>
      </c>
      <c r="BK141" s="180">
        <f>ROUND(I141*H141,2)</f>
        <v>29640</v>
      </c>
      <c r="BL141" s="22" t="s">
        <v>140</v>
      </c>
      <c r="BM141" s="22" t="s">
        <v>1290</v>
      </c>
    </row>
    <row r="142" spans="2:65" s="1" customFormat="1" ht="31.5" customHeight="1">
      <c r="B142" s="36"/>
      <c r="C142" s="170" t="s">
        <v>265</v>
      </c>
      <c r="D142" s="170" t="s">
        <v>135</v>
      </c>
      <c r="E142" s="171" t="s">
        <v>220</v>
      </c>
      <c r="F142" s="172" t="s">
        <v>221</v>
      </c>
      <c r="G142" s="173" t="s">
        <v>138</v>
      </c>
      <c r="H142" s="174">
        <v>391</v>
      </c>
      <c r="I142" s="175">
        <v>79.5</v>
      </c>
      <c r="J142" s="175">
        <f>ROUND(I142*H142,2)</f>
        <v>31084.5</v>
      </c>
      <c r="K142" s="172" t="s">
        <v>139</v>
      </c>
      <c r="L142" s="56"/>
      <c r="M142" s="176" t="s">
        <v>20</v>
      </c>
      <c r="N142" s="177" t="s">
        <v>43</v>
      </c>
      <c r="O142" s="178">
        <v>0.29899999999999999</v>
      </c>
      <c r="P142" s="178">
        <f>O142*H142</f>
        <v>116.90899999999999</v>
      </c>
      <c r="Q142" s="178">
        <v>0</v>
      </c>
      <c r="R142" s="178">
        <f>Q142*H142</f>
        <v>0</v>
      </c>
      <c r="S142" s="178">
        <v>0</v>
      </c>
      <c r="T142" s="179">
        <f>S142*H142</f>
        <v>0</v>
      </c>
      <c r="AR142" s="22" t="s">
        <v>140</v>
      </c>
      <c r="AT142" s="22" t="s">
        <v>135</v>
      </c>
      <c r="AU142" s="22" t="s">
        <v>81</v>
      </c>
      <c r="AY142" s="22" t="s">
        <v>133</v>
      </c>
      <c r="BE142" s="180">
        <f>IF(N142="základní",J142,0)</f>
        <v>31084.5</v>
      </c>
      <c r="BF142" s="180">
        <f>IF(N142="snížená",J142,0)</f>
        <v>0</v>
      </c>
      <c r="BG142" s="180">
        <f>IF(N142="zákl. přenesená",J142,0)</f>
        <v>0</v>
      </c>
      <c r="BH142" s="180">
        <f>IF(N142="sníž. přenesená",J142,0)</f>
        <v>0</v>
      </c>
      <c r="BI142" s="180">
        <f>IF(N142="nulová",J142,0)</f>
        <v>0</v>
      </c>
      <c r="BJ142" s="22" t="s">
        <v>22</v>
      </c>
      <c r="BK142" s="180">
        <f>ROUND(I142*H142,2)</f>
        <v>31084.5</v>
      </c>
      <c r="BL142" s="22" t="s">
        <v>140</v>
      </c>
      <c r="BM142" s="22" t="s">
        <v>1291</v>
      </c>
    </row>
    <row r="143" spans="2:65" s="1" customFormat="1" ht="409.5">
      <c r="B143" s="36"/>
      <c r="C143" s="58"/>
      <c r="D143" s="196" t="s">
        <v>142</v>
      </c>
      <c r="E143" s="58"/>
      <c r="F143" s="208" t="s">
        <v>223</v>
      </c>
      <c r="G143" s="58"/>
      <c r="H143" s="58"/>
      <c r="I143" s="58"/>
      <c r="J143" s="58"/>
      <c r="K143" s="58"/>
      <c r="L143" s="56"/>
      <c r="M143" s="183"/>
      <c r="N143" s="37"/>
      <c r="O143" s="37"/>
      <c r="P143" s="37"/>
      <c r="Q143" s="37"/>
      <c r="R143" s="37"/>
      <c r="S143" s="37"/>
      <c r="T143" s="73"/>
      <c r="AT143" s="22" t="s">
        <v>142</v>
      </c>
      <c r="AU143" s="22" t="s">
        <v>81</v>
      </c>
    </row>
    <row r="144" spans="2:65" s="1" customFormat="1" ht="31.5" customHeight="1">
      <c r="B144" s="36"/>
      <c r="C144" s="170" t="s">
        <v>270</v>
      </c>
      <c r="D144" s="170" t="s">
        <v>135</v>
      </c>
      <c r="E144" s="171" t="s">
        <v>1292</v>
      </c>
      <c r="F144" s="172" t="s">
        <v>1293</v>
      </c>
      <c r="G144" s="173" t="s">
        <v>293</v>
      </c>
      <c r="H144" s="174">
        <v>30</v>
      </c>
      <c r="I144" s="175">
        <v>74.7</v>
      </c>
      <c r="J144" s="175">
        <f>ROUND(I144*H144,2)</f>
        <v>2241</v>
      </c>
      <c r="K144" s="172" t="s">
        <v>139</v>
      </c>
      <c r="L144" s="56"/>
      <c r="M144" s="176" t="s">
        <v>20</v>
      </c>
      <c r="N144" s="177" t="s">
        <v>43</v>
      </c>
      <c r="O144" s="178">
        <v>0.34899999999999998</v>
      </c>
      <c r="P144" s="178">
        <f>O144*H144</f>
        <v>10.469999999999999</v>
      </c>
      <c r="Q144" s="178">
        <v>0</v>
      </c>
      <c r="R144" s="178">
        <f>Q144*H144</f>
        <v>0</v>
      </c>
      <c r="S144" s="178">
        <v>0</v>
      </c>
      <c r="T144" s="179">
        <f>S144*H144</f>
        <v>0</v>
      </c>
      <c r="AR144" s="22" t="s">
        <v>140</v>
      </c>
      <c r="AT144" s="22" t="s">
        <v>135</v>
      </c>
      <c r="AU144" s="22" t="s">
        <v>81</v>
      </c>
      <c r="AY144" s="22" t="s">
        <v>133</v>
      </c>
      <c r="BE144" s="180">
        <f>IF(N144="základní",J144,0)</f>
        <v>2241</v>
      </c>
      <c r="BF144" s="180">
        <f>IF(N144="snížená",J144,0)</f>
        <v>0</v>
      </c>
      <c r="BG144" s="180">
        <f>IF(N144="zákl. přenesená",J144,0)</f>
        <v>0</v>
      </c>
      <c r="BH144" s="180">
        <f>IF(N144="sníž. přenesená",J144,0)</f>
        <v>0</v>
      </c>
      <c r="BI144" s="180">
        <f>IF(N144="nulová",J144,0)</f>
        <v>0</v>
      </c>
      <c r="BJ144" s="22" t="s">
        <v>22</v>
      </c>
      <c r="BK144" s="180">
        <f>ROUND(I144*H144,2)</f>
        <v>2241</v>
      </c>
      <c r="BL144" s="22" t="s">
        <v>140</v>
      </c>
      <c r="BM144" s="22" t="s">
        <v>1294</v>
      </c>
    </row>
    <row r="145" spans="2:65" s="1" customFormat="1" ht="81">
      <c r="B145" s="36"/>
      <c r="C145" s="58"/>
      <c r="D145" s="196" t="s">
        <v>142</v>
      </c>
      <c r="E145" s="58"/>
      <c r="F145" s="208" t="s">
        <v>1295</v>
      </c>
      <c r="G145" s="58"/>
      <c r="H145" s="58"/>
      <c r="I145" s="58"/>
      <c r="J145" s="58"/>
      <c r="K145" s="58"/>
      <c r="L145" s="56"/>
      <c r="M145" s="183"/>
      <c r="N145" s="37"/>
      <c r="O145" s="37"/>
      <c r="P145" s="37"/>
      <c r="Q145" s="37"/>
      <c r="R145" s="37"/>
      <c r="S145" s="37"/>
      <c r="T145" s="73"/>
      <c r="AT145" s="22" t="s">
        <v>142</v>
      </c>
      <c r="AU145" s="22" t="s">
        <v>81</v>
      </c>
    </row>
    <row r="146" spans="2:65" s="1" customFormat="1" ht="44.25" customHeight="1">
      <c r="B146" s="36"/>
      <c r="C146" s="170" t="s">
        <v>276</v>
      </c>
      <c r="D146" s="170" t="s">
        <v>135</v>
      </c>
      <c r="E146" s="171" t="s">
        <v>1296</v>
      </c>
      <c r="F146" s="172" t="s">
        <v>1297</v>
      </c>
      <c r="G146" s="173" t="s">
        <v>138</v>
      </c>
      <c r="H146" s="174">
        <v>265</v>
      </c>
      <c r="I146" s="175">
        <v>516</v>
      </c>
      <c r="J146" s="175">
        <f>ROUND(I146*H146,2)</f>
        <v>136740</v>
      </c>
      <c r="K146" s="172" t="s">
        <v>139</v>
      </c>
      <c r="L146" s="56"/>
      <c r="M146" s="176" t="s">
        <v>20</v>
      </c>
      <c r="N146" s="177" t="s">
        <v>43</v>
      </c>
      <c r="O146" s="178">
        <v>2.2559999999999998</v>
      </c>
      <c r="P146" s="178">
        <f>O146*H146</f>
        <v>597.83999999999992</v>
      </c>
      <c r="Q146" s="178">
        <v>0</v>
      </c>
      <c r="R146" s="178">
        <f>Q146*H146</f>
        <v>0</v>
      </c>
      <c r="S146" s="178">
        <v>0</v>
      </c>
      <c r="T146" s="179">
        <f>S146*H146</f>
        <v>0</v>
      </c>
      <c r="AR146" s="22" t="s">
        <v>140</v>
      </c>
      <c r="AT146" s="22" t="s">
        <v>135</v>
      </c>
      <c r="AU146" s="22" t="s">
        <v>81</v>
      </c>
      <c r="AY146" s="22" t="s">
        <v>133</v>
      </c>
      <c r="BE146" s="180">
        <f>IF(N146="základní",J146,0)</f>
        <v>136740</v>
      </c>
      <c r="BF146" s="180">
        <f>IF(N146="snížená",J146,0)</f>
        <v>0</v>
      </c>
      <c r="BG146" s="180">
        <f>IF(N146="zákl. přenesená",J146,0)</f>
        <v>0</v>
      </c>
      <c r="BH146" s="180">
        <f>IF(N146="sníž. přenesená",J146,0)</f>
        <v>0</v>
      </c>
      <c r="BI146" s="180">
        <f>IF(N146="nulová",J146,0)</f>
        <v>0</v>
      </c>
      <c r="BJ146" s="22" t="s">
        <v>22</v>
      </c>
      <c r="BK146" s="180">
        <f>ROUND(I146*H146,2)</f>
        <v>136740</v>
      </c>
      <c r="BL146" s="22" t="s">
        <v>140</v>
      </c>
      <c r="BM146" s="22" t="s">
        <v>1298</v>
      </c>
    </row>
    <row r="147" spans="2:65" s="1" customFormat="1" ht="270">
      <c r="B147" s="36"/>
      <c r="C147" s="58"/>
      <c r="D147" s="196" t="s">
        <v>142</v>
      </c>
      <c r="E147" s="58"/>
      <c r="F147" s="208" t="s">
        <v>1299</v>
      </c>
      <c r="G147" s="58"/>
      <c r="H147" s="58"/>
      <c r="I147" s="58"/>
      <c r="J147" s="58"/>
      <c r="K147" s="58"/>
      <c r="L147" s="56"/>
      <c r="M147" s="183"/>
      <c r="N147" s="37"/>
      <c r="O147" s="37"/>
      <c r="P147" s="37"/>
      <c r="Q147" s="37"/>
      <c r="R147" s="37"/>
      <c r="S147" s="37"/>
      <c r="T147" s="73"/>
      <c r="AT147" s="22" t="s">
        <v>142</v>
      </c>
      <c r="AU147" s="22" t="s">
        <v>81</v>
      </c>
    </row>
    <row r="148" spans="2:65" s="1" customFormat="1" ht="44.25" customHeight="1">
      <c r="B148" s="36"/>
      <c r="C148" s="170" t="s">
        <v>282</v>
      </c>
      <c r="D148" s="170" t="s">
        <v>135</v>
      </c>
      <c r="E148" s="171" t="s">
        <v>1300</v>
      </c>
      <c r="F148" s="172" t="s">
        <v>1301</v>
      </c>
      <c r="G148" s="173" t="s">
        <v>138</v>
      </c>
      <c r="H148" s="174">
        <v>265</v>
      </c>
      <c r="I148" s="175">
        <v>201</v>
      </c>
      <c r="J148" s="175">
        <f>ROUND(I148*H148,2)</f>
        <v>53265</v>
      </c>
      <c r="K148" s="172" t="s">
        <v>139</v>
      </c>
      <c r="L148" s="56"/>
      <c r="M148" s="176" t="s">
        <v>20</v>
      </c>
      <c r="N148" s="177" t="s">
        <v>43</v>
      </c>
      <c r="O148" s="178">
        <v>0.94</v>
      </c>
      <c r="P148" s="178">
        <f>O148*H148</f>
        <v>249.1</v>
      </c>
      <c r="Q148" s="178">
        <v>0</v>
      </c>
      <c r="R148" s="178">
        <f>Q148*H148</f>
        <v>0</v>
      </c>
      <c r="S148" s="178">
        <v>0</v>
      </c>
      <c r="T148" s="179">
        <f>S148*H148</f>
        <v>0</v>
      </c>
      <c r="AR148" s="22" t="s">
        <v>140</v>
      </c>
      <c r="AT148" s="22" t="s">
        <v>135</v>
      </c>
      <c r="AU148" s="22" t="s">
        <v>81</v>
      </c>
      <c r="AY148" s="22" t="s">
        <v>133</v>
      </c>
      <c r="BE148" s="180">
        <f>IF(N148="základní",J148,0)</f>
        <v>53265</v>
      </c>
      <c r="BF148" s="180">
        <f>IF(N148="snížená",J148,0)</f>
        <v>0</v>
      </c>
      <c r="BG148" s="180">
        <f>IF(N148="zákl. přenesená",J148,0)</f>
        <v>0</v>
      </c>
      <c r="BH148" s="180">
        <f>IF(N148="sníž. přenesená",J148,0)</f>
        <v>0</v>
      </c>
      <c r="BI148" s="180">
        <f>IF(N148="nulová",J148,0)</f>
        <v>0</v>
      </c>
      <c r="BJ148" s="22" t="s">
        <v>22</v>
      </c>
      <c r="BK148" s="180">
        <f>ROUND(I148*H148,2)</f>
        <v>53265</v>
      </c>
      <c r="BL148" s="22" t="s">
        <v>140</v>
      </c>
      <c r="BM148" s="22" t="s">
        <v>1302</v>
      </c>
    </row>
    <row r="149" spans="2:65" s="1" customFormat="1" ht="270">
      <c r="B149" s="36"/>
      <c r="C149" s="58"/>
      <c r="D149" s="196" t="s">
        <v>142</v>
      </c>
      <c r="E149" s="58"/>
      <c r="F149" s="208" t="s">
        <v>1299</v>
      </c>
      <c r="G149" s="58"/>
      <c r="H149" s="58"/>
      <c r="I149" s="58"/>
      <c r="J149" s="58"/>
      <c r="K149" s="58"/>
      <c r="L149" s="56"/>
      <c r="M149" s="183"/>
      <c r="N149" s="37"/>
      <c r="O149" s="37"/>
      <c r="P149" s="37"/>
      <c r="Q149" s="37"/>
      <c r="R149" s="37"/>
      <c r="S149" s="37"/>
      <c r="T149" s="73"/>
      <c r="AT149" s="22" t="s">
        <v>142</v>
      </c>
      <c r="AU149" s="22" t="s">
        <v>81</v>
      </c>
    </row>
    <row r="150" spans="2:65" s="1" customFormat="1" ht="31.5" customHeight="1">
      <c r="B150" s="36"/>
      <c r="C150" s="170" t="s">
        <v>286</v>
      </c>
      <c r="D150" s="170" t="s">
        <v>135</v>
      </c>
      <c r="E150" s="171" t="s">
        <v>831</v>
      </c>
      <c r="F150" s="172" t="s">
        <v>539</v>
      </c>
      <c r="G150" s="173" t="s">
        <v>168</v>
      </c>
      <c r="H150" s="174">
        <v>610</v>
      </c>
      <c r="I150" s="175">
        <v>9.74</v>
      </c>
      <c r="J150" s="175">
        <f>ROUND(I150*H150,2)</f>
        <v>5941.4</v>
      </c>
      <c r="K150" s="172" t="s">
        <v>139</v>
      </c>
      <c r="L150" s="56"/>
      <c r="M150" s="176" t="s">
        <v>20</v>
      </c>
      <c r="N150" s="177" t="s">
        <v>43</v>
      </c>
      <c r="O150" s="178">
        <v>1.9E-2</v>
      </c>
      <c r="P150" s="178">
        <f>O150*H150</f>
        <v>11.59</v>
      </c>
      <c r="Q150" s="178">
        <v>0</v>
      </c>
      <c r="R150" s="178">
        <f>Q150*H150</f>
        <v>0</v>
      </c>
      <c r="S150" s="178">
        <v>0</v>
      </c>
      <c r="T150" s="179">
        <f>S150*H150</f>
        <v>0</v>
      </c>
      <c r="AR150" s="22" t="s">
        <v>140</v>
      </c>
      <c r="AT150" s="22" t="s">
        <v>135</v>
      </c>
      <c r="AU150" s="22" t="s">
        <v>81</v>
      </c>
      <c r="AY150" s="22" t="s">
        <v>133</v>
      </c>
      <c r="BE150" s="180">
        <f>IF(N150="základní",J150,0)</f>
        <v>5941.4</v>
      </c>
      <c r="BF150" s="180">
        <f>IF(N150="snížená",J150,0)</f>
        <v>0</v>
      </c>
      <c r="BG150" s="180">
        <f>IF(N150="zákl. přenesená",J150,0)</f>
        <v>0</v>
      </c>
      <c r="BH150" s="180">
        <f>IF(N150="sníž. přenesená",J150,0)</f>
        <v>0</v>
      </c>
      <c r="BI150" s="180">
        <f>IF(N150="nulová",J150,0)</f>
        <v>0</v>
      </c>
      <c r="BJ150" s="22" t="s">
        <v>22</v>
      </c>
      <c r="BK150" s="180">
        <f>ROUND(I150*H150,2)</f>
        <v>5941.4</v>
      </c>
      <c r="BL150" s="22" t="s">
        <v>140</v>
      </c>
      <c r="BM150" s="22" t="s">
        <v>1303</v>
      </c>
    </row>
    <row r="151" spans="2:65" s="1" customFormat="1" ht="121.5">
      <c r="B151" s="36"/>
      <c r="C151" s="58"/>
      <c r="D151" s="196" t="s">
        <v>142</v>
      </c>
      <c r="E151" s="58"/>
      <c r="F151" s="208" t="s">
        <v>251</v>
      </c>
      <c r="G151" s="58"/>
      <c r="H151" s="58"/>
      <c r="I151" s="58"/>
      <c r="J151" s="58"/>
      <c r="K151" s="58"/>
      <c r="L151" s="56"/>
      <c r="M151" s="183"/>
      <c r="N151" s="37"/>
      <c r="O151" s="37"/>
      <c r="P151" s="37"/>
      <c r="Q151" s="37"/>
      <c r="R151" s="37"/>
      <c r="S151" s="37"/>
      <c r="T151" s="73"/>
      <c r="AT151" s="22" t="s">
        <v>142</v>
      </c>
      <c r="AU151" s="22" t="s">
        <v>81</v>
      </c>
    </row>
    <row r="152" spans="2:65" s="1" customFormat="1" ht="31.5" customHeight="1">
      <c r="B152" s="36"/>
      <c r="C152" s="170" t="s">
        <v>290</v>
      </c>
      <c r="D152" s="170" t="s">
        <v>135</v>
      </c>
      <c r="E152" s="171" t="s">
        <v>238</v>
      </c>
      <c r="F152" s="172" t="s">
        <v>239</v>
      </c>
      <c r="G152" s="173" t="s">
        <v>168</v>
      </c>
      <c r="H152" s="174">
        <v>610</v>
      </c>
      <c r="I152" s="175">
        <v>15.4</v>
      </c>
      <c r="J152" s="175">
        <f>ROUND(I152*H152,2)</f>
        <v>9394</v>
      </c>
      <c r="K152" s="172" t="s">
        <v>139</v>
      </c>
      <c r="L152" s="56"/>
      <c r="M152" s="176" t="s">
        <v>20</v>
      </c>
      <c r="N152" s="177" t="s">
        <v>43</v>
      </c>
      <c r="O152" s="178">
        <v>5.8000000000000003E-2</v>
      </c>
      <c r="P152" s="178">
        <f>O152*H152</f>
        <v>35.380000000000003</v>
      </c>
      <c r="Q152" s="178">
        <v>0</v>
      </c>
      <c r="R152" s="178">
        <f>Q152*H152</f>
        <v>0</v>
      </c>
      <c r="S152" s="178">
        <v>0</v>
      </c>
      <c r="T152" s="179">
        <f>S152*H152</f>
        <v>0</v>
      </c>
      <c r="AR152" s="22" t="s">
        <v>140</v>
      </c>
      <c r="AT152" s="22" t="s">
        <v>135</v>
      </c>
      <c r="AU152" s="22" t="s">
        <v>81</v>
      </c>
      <c r="AY152" s="22" t="s">
        <v>133</v>
      </c>
      <c r="BE152" s="180">
        <f>IF(N152="základní",J152,0)</f>
        <v>9394</v>
      </c>
      <c r="BF152" s="180">
        <f>IF(N152="snížená",J152,0)</f>
        <v>0</v>
      </c>
      <c r="BG152" s="180">
        <f>IF(N152="zákl. přenesená",J152,0)</f>
        <v>0</v>
      </c>
      <c r="BH152" s="180">
        <f>IF(N152="sníž. přenesená",J152,0)</f>
        <v>0</v>
      </c>
      <c r="BI152" s="180">
        <f>IF(N152="nulová",J152,0)</f>
        <v>0</v>
      </c>
      <c r="BJ152" s="22" t="s">
        <v>22</v>
      </c>
      <c r="BK152" s="180">
        <f>ROUND(I152*H152,2)</f>
        <v>9394</v>
      </c>
      <c r="BL152" s="22" t="s">
        <v>140</v>
      </c>
      <c r="BM152" s="22" t="s">
        <v>1304</v>
      </c>
    </row>
    <row r="153" spans="2:65" s="1" customFormat="1" ht="121.5">
      <c r="B153" s="36"/>
      <c r="C153" s="58"/>
      <c r="D153" s="196" t="s">
        <v>142</v>
      </c>
      <c r="E153" s="58"/>
      <c r="F153" s="208" t="s">
        <v>241</v>
      </c>
      <c r="G153" s="58"/>
      <c r="H153" s="58"/>
      <c r="I153" s="58"/>
      <c r="J153" s="58"/>
      <c r="K153" s="58"/>
      <c r="L153" s="56"/>
      <c r="M153" s="183"/>
      <c r="N153" s="37"/>
      <c r="O153" s="37"/>
      <c r="P153" s="37"/>
      <c r="Q153" s="37"/>
      <c r="R153" s="37"/>
      <c r="S153" s="37"/>
      <c r="T153" s="73"/>
      <c r="AT153" s="22" t="s">
        <v>142</v>
      </c>
      <c r="AU153" s="22" t="s">
        <v>81</v>
      </c>
    </row>
    <row r="154" spans="2:65" s="1" customFormat="1" ht="31.5" customHeight="1">
      <c r="B154" s="36"/>
      <c r="C154" s="170" t="s">
        <v>295</v>
      </c>
      <c r="D154" s="170" t="s">
        <v>135</v>
      </c>
      <c r="E154" s="171" t="s">
        <v>1305</v>
      </c>
      <c r="F154" s="172" t="s">
        <v>1306</v>
      </c>
      <c r="G154" s="173" t="s">
        <v>168</v>
      </c>
      <c r="H154" s="174">
        <v>270</v>
      </c>
      <c r="I154" s="175">
        <v>22.6</v>
      </c>
      <c r="J154" s="175">
        <f>ROUND(I154*H154,2)</f>
        <v>6102</v>
      </c>
      <c r="K154" s="172" t="s">
        <v>139</v>
      </c>
      <c r="L154" s="56"/>
      <c r="M154" s="176" t="s">
        <v>20</v>
      </c>
      <c r="N154" s="177" t="s">
        <v>43</v>
      </c>
      <c r="O154" s="178">
        <v>8.6999999999999994E-2</v>
      </c>
      <c r="P154" s="178">
        <f>O154*H154</f>
        <v>23.49</v>
      </c>
      <c r="Q154" s="178">
        <v>0</v>
      </c>
      <c r="R154" s="178">
        <f>Q154*H154</f>
        <v>0</v>
      </c>
      <c r="S154" s="178">
        <v>0</v>
      </c>
      <c r="T154" s="179">
        <f>S154*H154</f>
        <v>0</v>
      </c>
      <c r="AR154" s="22" t="s">
        <v>140</v>
      </c>
      <c r="AT154" s="22" t="s">
        <v>135</v>
      </c>
      <c r="AU154" s="22" t="s">
        <v>81</v>
      </c>
      <c r="AY154" s="22" t="s">
        <v>133</v>
      </c>
      <c r="BE154" s="180">
        <f>IF(N154="základní",J154,0)</f>
        <v>6102</v>
      </c>
      <c r="BF154" s="180">
        <f>IF(N154="snížená",J154,0)</f>
        <v>0</v>
      </c>
      <c r="BG154" s="180">
        <f>IF(N154="zákl. přenesená",J154,0)</f>
        <v>0</v>
      </c>
      <c r="BH154" s="180">
        <f>IF(N154="sníž. přenesená",J154,0)</f>
        <v>0</v>
      </c>
      <c r="BI154" s="180">
        <f>IF(N154="nulová",J154,0)</f>
        <v>0</v>
      </c>
      <c r="BJ154" s="22" t="s">
        <v>22</v>
      </c>
      <c r="BK154" s="180">
        <f>ROUND(I154*H154,2)</f>
        <v>6102</v>
      </c>
      <c r="BL154" s="22" t="s">
        <v>140</v>
      </c>
      <c r="BM154" s="22" t="s">
        <v>1307</v>
      </c>
    </row>
    <row r="155" spans="2:65" s="1" customFormat="1" ht="121.5">
      <c r="B155" s="36"/>
      <c r="C155" s="58"/>
      <c r="D155" s="196" t="s">
        <v>142</v>
      </c>
      <c r="E155" s="58"/>
      <c r="F155" s="208" t="s">
        <v>241</v>
      </c>
      <c r="G155" s="58"/>
      <c r="H155" s="58"/>
      <c r="I155" s="58"/>
      <c r="J155" s="58"/>
      <c r="K155" s="58"/>
      <c r="L155" s="56"/>
      <c r="M155" s="183"/>
      <c r="N155" s="37"/>
      <c r="O155" s="37"/>
      <c r="P155" s="37"/>
      <c r="Q155" s="37"/>
      <c r="R155" s="37"/>
      <c r="S155" s="37"/>
      <c r="T155" s="73"/>
      <c r="AT155" s="22" t="s">
        <v>142</v>
      </c>
      <c r="AU155" s="22" t="s">
        <v>81</v>
      </c>
    </row>
    <row r="156" spans="2:65" s="1" customFormat="1" ht="22.5" customHeight="1">
      <c r="B156" s="36"/>
      <c r="C156" s="209" t="s">
        <v>301</v>
      </c>
      <c r="D156" s="209" t="s">
        <v>232</v>
      </c>
      <c r="E156" s="210" t="s">
        <v>1308</v>
      </c>
      <c r="F156" s="211" t="s">
        <v>1309</v>
      </c>
      <c r="G156" s="212" t="s">
        <v>245</v>
      </c>
      <c r="H156" s="213">
        <v>13.2</v>
      </c>
      <c r="I156" s="214">
        <v>90.9</v>
      </c>
      <c r="J156" s="214">
        <f>ROUND(I156*H156,2)</f>
        <v>1199.8800000000001</v>
      </c>
      <c r="K156" s="211" t="s">
        <v>139</v>
      </c>
      <c r="L156" s="215"/>
      <c r="M156" s="216" t="s">
        <v>20</v>
      </c>
      <c r="N156" s="217" t="s">
        <v>43</v>
      </c>
      <c r="O156" s="178">
        <v>0</v>
      </c>
      <c r="P156" s="178">
        <f>O156*H156</f>
        <v>0</v>
      </c>
      <c r="Q156" s="178">
        <v>1E-3</v>
      </c>
      <c r="R156" s="178">
        <f>Q156*H156</f>
        <v>1.32E-2</v>
      </c>
      <c r="S156" s="178">
        <v>0</v>
      </c>
      <c r="T156" s="179">
        <f>S156*H156</f>
        <v>0</v>
      </c>
      <c r="AR156" s="22" t="s">
        <v>182</v>
      </c>
      <c r="AT156" s="22" t="s">
        <v>232</v>
      </c>
      <c r="AU156" s="22" t="s">
        <v>81</v>
      </c>
      <c r="AY156" s="22" t="s">
        <v>133</v>
      </c>
      <c r="BE156" s="180">
        <f>IF(N156="základní",J156,0)</f>
        <v>1199.8800000000001</v>
      </c>
      <c r="BF156" s="180">
        <f>IF(N156="snížená",J156,0)</f>
        <v>0</v>
      </c>
      <c r="BG156" s="180">
        <f>IF(N156="zákl. přenesená",J156,0)</f>
        <v>0</v>
      </c>
      <c r="BH156" s="180">
        <f>IF(N156="sníž. přenesená",J156,0)</f>
        <v>0</v>
      </c>
      <c r="BI156" s="180">
        <f>IF(N156="nulová",J156,0)</f>
        <v>0</v>
      </c>
      <c r="BJ156" s="22" t="s">
        <v>22</v>
      </c>
      <c r="BK156" s="180">
        <f>ROUND(I156*H156,2)</f>
        <v>1199.8800000000001</v>
      </c>
      <c r="BL156" s="22" t="s">
        <v>140</v>
      </c>
      <c r="BM156" s="22" t="s">
        <v>1310</v>
      </c>
    </row>
    <row r="157" spans="2:65" s="11" customFormat="1">
      <c r="B157" s="184"/>
      <c r="C157" s="185"/>
      <c r="D157" s="196" t="s">
        <v>144</v>
      </c>
      <c r="E157" s="205" t="s">
        <v>20</v>
      </c>
      <c r="F157" s="206" t="s">
        <v>1311</v>
      </c>
      <c r="G157" s="185"/>
      <c r="H157" s="207">
        <v>13.2</v>
      </c>
      <c r="I157" s="185"/>
      <c r="J157" s="185"/>
      <c r="K157" s="185"/>
      <c r="L157" s="189"/>
      <c r="M157" s="190"/>
      <c r="N157" s="191"/>
      <c r="O157" s="191"/>
      <c r="P157" s="191"/>
      <c r="Q157" s="191"/>
      <c r="R157" s="191"/>
      <c r="S157" s="191"/>
      <c r="T157" s="192"/>
      <c r="AT157" s="193" t="s">
        <v>144</v>
      </c>
      <c r="AU157" s="193" t="s">
        <v>81</v>
      </c>
      <c r="AV157" s="11" t="s">
        <v>81</v>
      </c>
      <c r="AW157" s="11" t="s">
        <v>146</v>
      </c>
      <c r="AX157" s="11" t="s">
        <v>22</v>
      </c>
      <c r="AY157" s="193" t="s">
        <v>133</v>
      </c>
    </row>
    <row r="158" spans="2:65" s="1" customFormat="1" ht="22.5" customHeight="1">
      <c r="B158" s="36"/>
      <c r="C158" s="170" t="s">
        <v>305</v>
      </c>
      <c r="D158" s="170" t="s">
        <v>135</v>
      </c>
      <c r="E158" s="171" t="s">
        <v>1312</v>
      </c>
      <c r="F158" s="172" t="s">
        <v>1313</v>
      </c>
      <c r="G158" s="173" t="s">
        <v>168</v>
      </c>
      <c r="H158" s="174">
        <v>356</v>
      </c>
      <c r="I158" s="175">
        <v>9.99</v>
      </c>
      <c r="J158" s="175">
        <f>ROUND(I158*H158,2)</f>
        <v>3556.44</v>
      </c>
      <c r="K158" s="172" t="s">
        <v>139</v>
      </c>
      <c r="L158" s="56"/>
      <c r="M158" s="176" t="s">
        <v>20</v>
      </c>
      <c r="N158" s="177" t="s">
        <v>43</v>
      </c>
      <c r="O158" s="178">
        <v>1.7999999999999999E-2</v>
      </c>
      <c r="P158" s="178">
        <f>O158*H158</f>
        <v>6.4079999999999995</v>
      </c>
      <c r="Q158" s="178">
        <v>0</v>
      </c>
      <c r="R158" s="178">
        <f>Q158*H158</f>
        <v>0</v>
      </c>
      <c r="S158" s="178">
        <v>0</v>
      </c>
      <c r="T158" s="179">
        <f>S158*H158</f>
        <v>0</v>
      </c>
      <c r="AR158" s="22" t="s">
        <v>140</v>
      </c>
      <c r="AT158" s="22" t="s">
        <v>135</v>
      </c>
      <c r="AU158" s="22" t="s">
        <v>81</v>
      </c>
      <c r="AY158" s="22" t="s">
        <v>133</v>
      </c>
      <c r="BE158" s="180">
        <f>IF(N158="základní",J158,0)</f>
        <v>3556.44</v>
      </c>
      <c r="BF158" s="180">
        <f>IF(N158="snížená",J158,0)</f>
        <v>0</v>
      </c>
      <c r="BG158" s="180">
        <f>IF(N158="zákl. přenesená",J158,0)</f>
        <v>0</v>
      </c>
      <c r="BH158" s="180">
        <f>IF(N158="sníž. přenesená",J158,0)</f>
        <v>0</v>
      </c>
      <c r="BI158" s="180">
        <f>IF(N158="nulová",J158,0)</f>
        <v>0</v>
      </c>
      <c r="BJ158" s="22" t="s">
        <v>22</v>
      </c>
      <c r="BK158" s="180">
        <f>ROUND(I158*H158,2)</f>
        <v>3556.44</v>
      </c>
      <c r="BL158" s="22" t="s">
        <v>140</v>
      </c>
      <c r="BM158" s="22" t="s">
        <v>1314</v>
      </c>
    </row>
    <row r="159" spans="2:65" s="1" customFormat="1" ht="162">
      <c r="B159" s="36"/>
      <c r="C159" s="58"/>
      <c r="D159" s="181" t="s">
        <v>142</v>
      </c>
      <c r="E159" s="58"/>
      <c r="F159" s="182" t="s">
        <v>1315</v>
      </c>
      <c r="G159" s="58"/>
      <c r="H159" s="58"/>
      <c r="I159" s="58"/>
      <c r="J159" s="58"/>
      <c r="K159" s="58"/>
      <c r="L159" s="56"/>
      <c r="M159" s="183"/>
      <c r="N159" s="37"/>
      <c r="O159" s="37"/>
      <c r="P159" s="37"/>
      <c r="Q159" s="37"/>
      <c r="R159" s="37"/>
      <c r="S159" s="37"/>
      <c r="T159" s="73"/>
      <c r="AT159" s="22" t="s">
        <v>142</v>
      </c>
      <c r="AU159" s="22" t="s">
        <v>81</v>
      </c>
    </row>
    <row r="160" spans="2:65" s="1" customFormat="1" ht="27">
      <c r="B160" s="36"/>
      <c r="C160" s="58"/>
      <c r="D160" s="196" t="s">
        <v>299</v>
      </c>
      <c r="E160" s="58"/>
      <c r="F160" s="208" t="s">
        <v>1316</v>
      </c>
      <c r="G160" s="58"/>
      <c r="H160" s="58"/>
      <c r="I160" s="58"/>
      <c r="J160" s="58"/>
      <c r="K160" s="58"/>
      <c r="L160" s="56"/>
      <c r="M160" s="183"/>
      <c r="N160" s="37"/>
      <c r="O160" s="37"/>
      <c r="P160" s="37"/>
      <c r="Q160" s="37"/>
      <c r="R160" s="37"/>
      <c r="S160" s="37"/>
      <c r="T160" s="73"/>
      <c r="AT160" s="22" t="s">
        <v>299</v>
      </c>
      <c r="AU160" s="22" t="s">
        <v>81</v>
      </c>
    </row>
    <row r="161" spans="2:65" s="1" customFormat="1" ht="31.5" customHeight="1">
      <c r="B161" s="36"/>
      <c r="C161" s="170" t="s">
        <v>309</v>
      </c>
      <c r="D161" s="170" t="s">
        <v>135</v>
      </c>
      <c r="E161" s="171" t="s">
        <v>1317</v>
      </c>
      <c r="F161" s="172" t="s">
        <v>1318</v>
      </c>
      <c r="G161" s="173" t="s">
        <v>168</v>
      </c>
      <c r="H161" s="174">
        <v>270</v>
      </c>
      <c r="I161" s="175">
        <v>34.9</v>
      </c>
      <c r="J161" s="175">
        <f>ROUND(I161*H161,2)</f>
        <v>9423</v>
      </c>
      <c r="K161" s="172" t="s">
        <v>139</v>
      </c>
      <c r="L161" s="56"/>
      <c r="M161" s="176" t="s">
        <v>20</v>
      </c>
      <c r="N161" s="177" t="s">
        <v>43</v>
      </c>
      <c r="O161" s="178">
        <v>0.107</v>
      </c>
      <c r="P161" s="178">
        <f>O161*H161</f>
        <v>28.89</v>
      </c>
      <c r="Q161" s="178">
        <v>0</v>
      </c>
      <c r="R161" s="178">
        <f>Q161*H161</f>
        <v>0</v>
      </c>
      <c r="S161" s="178">
        <v>0</v>
      </c>
      <c r="T161" s="179">
        <f>S161*H161</f>
        <v>0</v>
      </c>
      <c r="AR161" s="22" t="s">
        <v>140</v>
      </c>
      <c r="AT161" s="22" t="s">
        <v>135</v>
      </c>
      <c r="AU161" s="22" t="s">
        <v>81</v>
      </c>
      <c r="AY161" s="22" t="s">
        <v>133</v>
      </c>
      <c r="BE161" s="180">
        <f>IF(N161="základní",J161,0)</f>
        <v>9423</v>
      </c>
      <c r="BF161" s="180">
        <f>IF(N161="snížená",J161,0)</f>
        <v>0</v>
      </c>
      <c r="BG161" s="180">
        <f>IF(N161="zákl. přenesená",J161,0)</f>
        <v>0</v>
      </c>
      <c r="BH161" s="180">
        <f>IF(N161="sníž. přenesená",J161,0)</f>
        <v>0</v>
      </c>
      <c r="BI161" s="180">
        <f>IF(N161="nulová",J161,0)</f>
        <v>0</v>
      </c>
      <c r="BJ161" s="22" t="s">
        <v>22</v>
      </c>
      <c r="BK161" s="180">
        <f>ROUND(I161*H161,2)</f>
        <v>9423</v>
      </c>
      <c r="BL161" s="22" t="s">
        <v>140</v>
      </c>
      <c r="BM161" s="22" t="s">
        <v>1319</v>
      </c>
    </row>
    <row r="162" spans="2:65" s="1" customFormat="1" ht="121.5">
      <c r="B162" s="36"/>
      <c r="C162" s="58"/>
      <c r="D162" s="196" t="s">
        <v>142</v>
      </c>
      <c r="E162" s="58"/>
      <c r="F162" s="208" t="s">
        <v>1320</v>
      </c>
      <c r="G162" s="58"/>
      <c r="H162" s="58"/>
      <c r="I162" s="58"/>
      <c r="J162" s="58"/>
      <c r="K162" s="58"/>
      <c r="L162" s="56"/>
      <c r="M162" s="183"/>
      <c r="N162" s="37"/>
      <c r="O162" s="37"/>
      <c r="P162" s="37"/>
      <c r="Q162" s="37"/>
      <c r="R162" s="37"/>
      <c r="S162" s="37"/>
      <c r="T162" s="73"/>
      <c r="AT162" s="22" t="s">
        <v>142</v>
      </c>
      <c r="AU162" s="22" t="s">
        <v>81</v>
      </c>
    </row>
    <row r="163" spans="2:65" s="1" customFormat="1" ht="31.5" customHeight="1">
      <c r="B163" s="36"/>
      <c r="C163" s="170" t="s">
        <v>314</v>
      </c>
      <c r="D163" s="170" t="s">
        <v>135</v>
      </c>
      <c r="E163" s="171" t="s">
        <v>1321</v>
      </c>
      <c r="F163" s="172" t="s">
        <v>1322</v>
      </c>
      <c r="G163" s="173" t="s">
        <v>168</v>
      </c>
      <c r="H163" s="174">
        <v>270</v>
      </c>
      <c r="I163" s="175">
        <v>56.3</v>
      </c>
      <c r="J163" s="175">
        <f>ROUND(I163*H163,2)</f>
        <v>15201</v>
      </c>
      <c r="K163" s="172" t="s">
        <v>139</v>
      </c>
      <c r="L163" s="56"/>
      <c r="M163" s="176" t="s">
        <v>20</v>
      </c>
      <c r="N163" s="177" t="s">
        <v>43</v>
      </c>
      <c r="O163" s="178">
        <v>0.26300000000000001</v>
      </c>
      <c r="P163" s="178">
        <f>O163*H163</f>
        <v>71.010000000000005</v>
      </c>
      <c r="Q163" s="178">
        <v>0</v>
      </c>
      <c r="R163" s="178">
        <f>Q163*H163</f>
        <v>0</v>
      </c>
      <c r="S163" s="178">
        <v>0</v>
      </c>
      <c r="T163" s="179">
        <f>S163*H163</f>
        <v>0</v>
      </c>
      <c r="AR163" s="22" t="s">
        <v>140</v>
      </c>
      <c r="AT163" s="22" t="s">
        <v>135</v>
      </c>
      <c r="AU163" s="22" t="s">
        <v>81</v>
      </c>
      <c r="AY163" s="22" t="s">
        <v>133</v>
      </c>
      <c r="BE163" s="180">
        <f>IF(N163="základní",J163,0)</f>
        <v>15201</v>
      </c>
      <c r="BF163" s="180">
        <f>IF(N163="snížená",J163,0)</f>
        <v>0</v>
      </c>
      <c r="BG163" s="180">
        <f>IF(N163="zákl. přenesená",J163,0)</f>
        <v>0</v>
      </c>
      <c r="BH163" s="180">
        <f>IF(N163="sníž. přenesená",J163,0)</f>
        <v>0</v>
      </c>
      <c r="BI163" s="180">
        <f>IF(N163="nulová",J163,0)</f>
        <v>0</v>
      </c>
      <c r="BJ163" s="22" t="s">
        <v>22</v>
      </c>
      <c r="BK163" s="180">
        <f>ROUND(I163*H163,2)</f>
        <v>15201</v>
      </c>
      <c r="BL163" s="22" t="s">
        <v>140</v>
      </c>
      <c r="BM163" s="22" t="s">
        <v>1323</v>
      </c>
    </row>
    <row r="164" spans="2:65" s="1" customFormat="1" ht="121.5">
      <c r="B164" s="36"/>
      <c r="C164" s="58"/>
      <c r="D164" s="181" t="s">
        <v>142</v>
      </c>
      <c r="E164" s="58"/>
      <c r="F164" s="182" t="s">
        <v>1324</v>
      </c>
      <c r="G164" s="58"/>
      <c r="H164" s="58"/>
      <c r="I164" s="58"/>
      <c r="J164" s="58"/>
      <c r="K164" s="58"/>
      <c r="L164" s="56"/>
      <c r="M164" s="183"/>
      <c r="N164" s="37"/>
      <c r="O164" s="37"/>
      <c r="P164" s="37"/>
      <c r="Q164" s="37"/>
      <c r="R164" s="37"/>
      <c r="S164" s="37"/>
      <c r="T164" s="73"/>
      <c r="AT164" s="22" t="s">
        <v>142</v>
      </c>
      <c r="AU164" s="22" t="s">
        <v>81</v>
      </c>
    </row>
    <row r="165" spans="2:65" s="10" customFormat="1" ht="29.85" customHeight="1">
      <c r="B165" s="154"/>
      <c r="C165" s="155"/>
      <c r="D165" s="167" t="s">
        <v>71</v>
      </c>
      <c r="E165" s="168" t="s">
        <v>81</v>
      </c>
      <c r="F165" s="168" t="s">
        <v>1325</v>
      </c>
      <c r="G165" s="155"/>
      <c r="H165" s="155"/>
      <c r="I165" s="155"/>
      <c r="J165" s="169">
        <f>BK165</f>
        <v>5960.99</v>
      </c>
      <c r="K165" s="155"/>
      <c r="L165" s="159"/>
      <c r="M165" s="160"/>
      <c r="N165" s="161"/>
      <c r="O165" s="161"/>
      <c r="P165" s="162">
        <f>SUM(P166:P176)</f>
        <v>5.437932</v>
      </c>
      <c r="Q165" s="161"/>
      <c r="R165" s="162">
        <f>SUM(R166:R176)</f>
        <v>2.5890451999999997</v>
      </c>
      <c r="S165" s="161"/>
      <c r="T165" s="163">
        <f>SUM(T166:T176)</f>
        <v>0</v>
      </c>
      <c r="AR165" s="164" t="s">
        <v>22</v>
      </c>
      <c r="AT165" s="165" t="s">
        <v>71</v>
      </c>
      <c r="AU165" s="165" t="s">
        <v>22</v>
      </c>
      <c r="AY165" s="164" t="s">
        <v>133</v>
      </c>
      <c r="BK165" s="166">
        <f>SUM(BK166:BK176)</f>
        <v>5960.99</v>
      </c>
    </row>
    <row r="166" spans="2:65" s="1" customFormat="1" ht="31.5" customHeight="1">
      <c r="B166" s="36"/>
      <c r="C166" s="170" t="s">
        <v>318</v>
      </c>
      <c r="D166" s="170" t="s">
        <v>135</v>
      </c>
      <c r="E166" s="171" t="s">
        <v>1326</v>
      </c>
      <c r="F166" s="172" t="s">
        <v>1327</v>
      </c>
      <c r="G166" s="173" t="s">
        <v>138</v>
      </c>
      <c r="H166" s="174">
        <v>1.1200000000000001</v>
      </c>
      <c r="I166" s="175">
        <v>2430</v>
      </c>
      <c r="J166" s="175">
        <f>ROUND(I166*H166,2)</f>
        <v>2721.6</v>
      </c>
      <c r="K166" s="172" t="s">
        <v>139</v>
      </c>
      <c r="L166" s="56"/>
      <c r="M166" s="176" t="s">
        <v>20</v>
      </c>
      <c r="N166" s="177" t="s">
        <v>43</v>
      </c>
      <c r="O166" s="178">
        <v>0.629</v>
      </c>
      <c r="P166" s="178">
        <f>O166*H166</f>
        <v>0.70448000000000011</v>
      </c>
      <c r="Q166" s="178">
        <v>2.2563399999999998</v>
      </c>
      <c r="R166" s="178">
        <f>Q166*H166</f>
        <v>2.5271007999999999</v>
      </c>
      <c r="S166" s="178">
        <v>0</v>
      </c>
      <c r="T166" s="179">
        <f>S166*H166</f>
        <v>0</v>
      </c>
      <c r="AR166" s="22" t="s">
        <v>140</v>
      </c>
      <c r="AT166" s="22" t="s">
        <v>135</v>
      </c>
      <c r="AU166" s="22" t="s">
        <v>81</v>
      </c>
      <c r="AY166" s="22" t="s">
        <v>133</v>
      </c>
      <c r="BE166" s="180">
        <f>IF(N166="základní",J166,0)</f>
        <v>2721.6</v>
      </c>
      <c r="BF166" s="180">
        <f>IF(N166="snížená",J166,0)</f>
        <v>0</v>
      </c>
      <c r="BG166" s="180">
        <f>IF(N166="zákl. přenesená",J166,0)</f>
        <v>0</v>
      </c>
      <c r="BH166" s="180">
        <f>IF(N166="sníž. přenesená",J166,0)</f>
        <v>0</v>
      </c>
      <c r="BI166" s="180">
        <f>IF(N166="nulová",J166,0)</f>
        <v>0</v>
      </c>
      <c r="BJ166" s="22" t="s">
        <v>22</v>
      </c>
      <c r="BK166" s="180">
        <f>ROUND(I166*H166,2)</f>
        <v>2721.6</v>
      </c>
      <c r="BL166" s="22" t="s">
        <v>140</v>
      </c>
      <c r="BM166" s="22" t="s">
        <v>1328</v>
      </c>
    </row>
    <row r="167" spans="2:65" s="1" customFormat="1" ht="94.5">
      <c r="B167" s="36"/>
      <c r="C167" s="58"/>
      <c r="D167" s="181" t="s">
        <v>142</v>
      </c>
      <c r="E167" s="58"/>
      <c r="F167" s="182" t="s">
        <v>1329</v>
      </c>
      <c r="G167" s="58"/>
      <c r="H167" s="58"/>
      <c r="I167" s="58"/>
      <c r="J167" s="58"/>
      <c r="K167" s="58"/>
      <c r="L167" s="56"/>
      <c r="M167" s="183"/>
      <c r="N167" s="37"/>
      <c r="O167" s="37"/>
      <c r="P167" s="37"/>
      <c r="Q167" s="37"/>
      <c r="R167" s="37"/>
      <c r="S167" s="37"/>
      <c r="T167" s="73"/>
      <c r="AT167" s="22" t="s">
        <v>142</v>
      </c>
      <c r="AU167" s="22" t="s">
        <v>81</v>
      </c>
    </row>
    <row r="168" spans="2:65" s="1" customFormat="1" ht="27">
      <c r="B168" s="36"/>
      <c r="C168" s="58"/>
      <c r="D168" s="196" t="s">
        <v>299</v>
      </c>
      <c r="E168" s="58"/>
      <c r="F168" s="208" t="s">
        <v>1330</v>
      </c>
      <c r="G168" s="58"/>
      <c r="H168" s="58"/>
      <c r="I168" s="58"/>
      <c r="J168" s="58"/>
      <c r="K168" s="58"/>
      <c r="L168" s="56"/>
      <c r="M168" s="183"/>
      <c r="N168" s="37"/>
      <c r="O168" s="37"/>
      <c r="P168" s="37"/>
      <c r="Q168" s="37"/>
      <c r="R168" s="37"/>
      <c r="S168" s="37"/>
      <c r="T168" s="73"/>
      <c r="AT168" s="22" t="s">
        <v>299</v>
      </c>
      <c r="AU168" s="22" t="s">
        <v>81</v>
      </c>
    </row>
    <row r="169" spans="2:65" s="1" customFormat="1" ht="44.25" customHeight="1">
      <c r="B169" s="36"/>
      <c r="C169" s="170" t="s">
        <v>323</v>
      </c>
      <c r="D169" s="170" t="s">
        <v>135</v>
      </c>
      <c r="E169" s="171" t="s">
        <v>1331</v>
      </c>
      <c r="F169" s="172" t="s">
        <v>1332</v>
      </c>
      <c r="G169" s="173" t="s">
        <v>168</v>
      </c>
      <c r="H169" s="174">
        <v>6.976</v>
      </c>
      <c r="I169" s="175">
        <v>217</v>
      </c>
      <c r="J169" s="175">
        <f>ROUND(I169*H169,2)</f>
        <v>1513.79</v>
      </c>
      <c r="K169" s="172" t="s">
        <v>139</v>
      </c>
      <c r="L169" s="56"/>
      <c r="M169" s="176" t="s">
        <v>20</v>
      </c>
      <c r="N169" s="177" t="s">
        <v>43</v>
      </c>
      <c r="O169" s="178">
        <v>0.36399999999999999</v>
      </c>
      <c r="P169" s="178">
        <f>O169*H169</f>
        <v>2.5392639999999997</v>
      </c>
      <c r="Q169" s="178">
        <v>1.0300000000000001E-3</v>
      </c>
      <c r="R169" s="178">
        <f>Q169*H169</f>
        <v>7.1852800000000005E-3</v>
      </c>
      <c r="S169" s="178">
        <v>0</v>
      </c>
      <c r="T169" s="179">
        <f>S169*H169</f>
        <v>0</v>
      </c>
      <c r="AR169" s="22" t="s">
        <v>140</v>
      </c>
      <c r="AT169" s="22" t="s">
        <v>135</v>
      </c>
      <c r="AU169" s="22" t="s">
        <v>81</v>
      </c>
      <c r="AY169" s="22" t="s">
        <v>133</v>
      </c>
      <c r="BE169" s="180">
        <f>IF(N169="základní",J169,0)</f>
        <v>1513.79</v>
      </c>
      <c r="BF169" s="180">
        <f>IF(N169="snížená",J169,0)</f>
        <v>0</v>
      </c>
      <c r="BG169" s="180">
        <f>IF(N169="zákl. přenesená",J169,0)</f>
        <v>0</v>
      </c>
      <c r="BH169" s="180">
        <f>IF(N169="sníž. přenesená",J169,0)</f>
        <v>0</v>
      </c>
      <c r="BI169" s="180">
        <f>IF(N169="nulová",J169,0)</f>
        <v>0</v>
      </c>
      <c r="BJ169" s="22" t="s">
        <v>22</v>
      </c>
      <c r="BK169" s="180">
        <f>ROUND(I169*H169,2)</f>
        <v>1513.79</v>
      </c>
      <c r="BL169" s="22" t="s">
        <v>140</v>
      </c>
      <c r="BM169" s="22" t="s">
        <v>1333</v>
      </c>
    </row>
    <row r="170" spans="2:65" s="1" customFormat="1" ht="27">
      <c r="B170" s="36"/>
      <c r="C170" s="58"/>
      <c r="D170" s="181" t="s">
        <v>299</v>
      </c>
      <c r="E170" s="58"/>
      <c r="F170" s="182" t="s">
        <v>1330</v>
      </c>
      <c r="G170" s="58"/>
      <c r="H170" s="58"/>
      <c r="I170" s="58"/>
      <c r="J170" s="58"/>
      <c r="K170" s="58"/>
      <c r="L170" s="56"/>
      <c r="M170" s="183"/>
      <c r="N170" s="37"/>
      <c r="O170" s="37"/>
      <c r="P170" s="37"/>
      <c r="Q170" s="37"/>
      <c r="R170" s="37"/>
      <c r="S170" s="37"/>
      <c r="T170" s="73"/>
      <c r="AT170" s="22" t="s">
        <v>299</v>
      </c>
      <c r="AU170" s="22" t="s">
        <v>81</v>
      </c>
    </row>
    <row r="171" spans="2:65" s="11" customFormat="1">
      <c r="B171" s="184"/>
      <c r="C171" s="185"/>
      <c r="D171" s="196" t="s">
        <v>144</v>
      </c>
      <c r="E171" s="205" t="s">
        <v>20</v>
      </c>
      <c r="F171" s="206" t="s">
        <v>1334</v>
      </c>
      <c r="G171" s="185"/>
      <c r="H171" s="207">
        <v>6.976</v>
      </c>
      <c r="I171" s="185"/>
      <c r="J171" s="185"/>
      <c r="K171" s="185"/>
      <c r="L171" s="189"/>
      <c r="M171" s="190"/>
      <c r="N171" s="191"/>
      <c r="O171" s="191"/>
      <c r="P171" s="191"/>
      <c r="Q171" s="191"/>
      <c r="R171" s="191"/>
      <c r="S171" s="191"/>
      <c r="T171" s="192"/>
      <c r="AT171" s="193" t="s">
        <v>144</v>
      </c>
      <c r="AU171" s="193" t="s">
        <v>81</v>
      </c>
      <c r="AV171" s="11" t="s">
        <v>81</v>
      </c>
      <c r="AW171" s="11" t="s">
        <v>146</v>
      </c>
      <c r="AX171" s="11" t="s">
        <v>22</v>
      </c>
      <c r="AY171" s="193" t="s">
        <v>133</v>
      </c>
    </row>
    <row r="172" spans="2:65" s="1" customFormat="1" ht="44.25" customHeight="1">
      <c r="B172" s="36"/>
      <c r="C172" s="170" t="s">
        <v>327</v>
      </c>
      <c r="D172" s="170" t="s">
        <v>135</v>
      </c>
      <c r="E172" s="171" t="s">
        <v>1335</v>
      </c>
      <c r="F172" s="172" t="s">
        <v>1336</v>
      </c>
      <c r="G172" s="173" t="s">
        <v>168</v>
      </c>
      <c r="H172" s="174">
        <v>6.976</v>
      </c>
      <c r="I172" s="175">
        <v>54.3</v>
      </c>
      <c r="J172" s="175">
        <f>ROUND(I172*H172,2)</f>
        <v>378.8</v>
      </c>
      <c r="K172" s="172" t="s">
        <v>139</v>
      </c>
      <c r="L172" s="56"/>
      <c r="M172" s="176" t="s">
        <v>20</v>
      </c>
      <c r="N172" s="177" t="s">
        <v>43</v>
      </c>
      <c r="O172" s="178">
        <v>0.20100000000000001</v>
      </c>
      <c r="P172" s="178">
        <f>O172*H172</f>
        <v>1.4021760000000001</v>
      </c>
      <c r="Q172" s="178">
        <v>0</v>
      </c>
      <c r="R172" s="178">
        <f>Q172*H172</f>
        <v>0</v>
      </c>
      <c r="S172" s="178">
        <v>0</v>
      </c>
      <c r="T172" s="179">
        <f>S172*H172</f>
        <v>0</v>
      </c>
      <c r="AR172" s="22" t="s">
        <v>140</v>
      </c>
      <c r="AT172" s="22" t="s">
        <v>135</v>
      </c>
      <c r="AU172" s="22" t="s">
        <v>81</v>
      </c>
      <c r="AY172" s="22" t="s">
        <v>133</v>
      </c>
      <c r="BE172" s="180">
        <f>IF(N172="základní",J172,0)</f>
        <v>378.8</v>
      </c>
      <c r="BF172" s="180">
        <f>IF(N172="snížená",J172,0)</f>
        <v>0</v>
      </c>
      <c r="BG172" s="180">
        <f>IF(N172="zákl. přenesená",J172,0)</f>
        <v>0</v>
      </c>
      <c r="BH172" s="180">
        <f>IF(N172="sníž. přenesená",J172,0)</f>
        <v>0</v>
      </c>
      <c r="BI172" s="180">
        <f>IF(N172="nulová",J172,0)</f>
        <v>0</v>
      </c>
      <c r="BJ172" s="22" t="s">
        <v>22</v>
      </c>
      <c r="BK172" s="180">
        <f>ROUND(I172*H172,2)</f>
        <v>378.8</v>
      </c>
      <c r="BL172" s="22" t="s">
        <v>140</v>
      </c>
      <c r="BM172" s="22" t="s">
        <v>1337</v>
      </c>
    </row>
    <row r="173" spans="2:65" s="1" customFormat="1" ht="22.5" customHeight="1">
      <c r="B173" s="36"/>
      <c r="C173" s="170" t="s">
        <v>331</v>
      </c>
      <c r="D173" s="170" t="s">
        <v>135</v>
      </c>
      <c r="E173" s="171" t="s">
        <v>1338</v>
      </c>
      <c r="F173" s="172" t="s">
        <v>1339</v>
      </c>
      <c r="G173" s="173" t="s">
        <v>216</v>
      </c>
      <c r="H173" s="174">
        <v>5.1999999999999998E-2</v>
      </c>
      <c r="I173" s="175">
        <v>25900</v>
      </c>
      <c r="J173" s="175">
        <f>ROUND(I173*H173,2)</f>
        <v>1346.8</v>
      </c>
      <c r="K173" s="172" t="s">
        <v>139</v>
      </c>
      <c r="L173" s="56"/>
      <c r="M173" s="176" t="s">
        <v>20</v>
      </c>
      <c r="N173" s="177" t="s">
        <v>43</v>
      </c>
      <c r="O173" s="178">
        <v>15.231</v>
      </c>
      <c r="P173" s="178">
        <f>O173*H173</f>
        <v>0.79201199999999994</v>
      </c>
      <c r="Q173" s="178">
        <v>1.0530600000000001</v>
      </c>
      <c r="R173" s="178">
        <f>Q173*H173</f>
        <v>5.4759120000000001E-2</v>
      </c>
      <c r="S173" s="178">
        <v>0</v>
      </c>
      <c r="T173" s="179">
        <f>S173*H173</f>
        <v>0</v>
      </c>
      <c r="AR173" s="22" t="s">
        <v>140</v>
      </c>
      <c r="AT173" s="22" t="s">
        <v>135</v>
      </c>
      <c r="AU173" s="22" t="s">
        <v>81</v>
      </c>
      <c r="AY173" s="22" t="s">
        <v>133</v>
      </c>
      <c r="BE173" s="180">
        <f>IF(N173="základní",J173,0)</f>
        <v>1346.8</v>
      </c>
      <c r="BF173" s="180">
        <f>IF(N173="snížená",J173,0)</f>
        <v>0</v>
      </c>
      <c r="BG173" s="180">
        <f>IF(N173="zákl. přenesená",J173,0)</f>
        <v>0</v>
      </c>
      <c r="BH173" s="180">
        <f>IF(N173="sníž. přenesená",J173,0)</f>
        <v>0</v>
      </c>
      <c r="BI173" s="180">
        <f>IF(N173="nulová",J173,0)</f>
        <v>0</v>
      </c>
      <c r="BJ173" s="22" t="s">
        <v>22</v>
      </c>
      <c r="BK173" s="180">
        <f>ROUND(I173*H173,2)</f>
        <v>1346.8</v>
      </c>
      <c r="BL173" s="22" t="s">
        <v>140</v>
      </c>
      <c r="BM173" s="22" t="s">
        <v>1340</v>
      </c>
    </row>
    <row r="174" spans="2:65" s="1" customFormat="1" ht="27">
      <c r="B174" s="36"/>
      <c r="C174" s="58"/>
      <c r="D174" s="181" t="s">
        <v>142</v>
      </c>
      <c r="E174" s="58"/>
      <c r="F174" s="182" t="s">
        <v>1341</v>
      </c>
      <c r="G174" s="58"/>
      <c r="H174" s="58"/>
      <c r="I174" s="58"/>
      <c r="J174" s="58"/>
      <c r="K174" s="58"/>
      <c r="L174" s="56"/>
      <c r="M174" s="183"/>
      <c r="N174" s="37"/>
      <c r="O174" s="37"/>
      <c r="P174" s="37"/>
      <c r="Q174" s="37"/>
      <c r="R174" s="37"/>
      <c r="S174" s="37"/>
      <c r="T174" s="73"/>
      <c r="AT174" s="22" t="s">
        <v>142</v>
      </c>
      <c r="AU174" s="22" t="s">
        <v>81</v>
      </c>
    </row>
    <row r="175" spans="2:65" s="1" customFormat="1" ht="27">
      <c r="B175" s="36"/>
      <c r="C175" s="58"/>
      <c r="D175" s="181" t="s">
        <v>299</v>
      </c>
      <c r="E175" s="58"/>
      <c r="F175" s="182" t="s">
        <v>1330</v>
      </c>
      <c r="G175" s="58"/>
      <c r="H175" s="58"/>
      <c r="I175" s="58"/>
      <c r="J175" s="58"/>
      <c r="K175" s="58"/>
      <c r="L175" s="56"/>
      <c r="M175" s="183"/>
      <c r="N175" s="37"/>
      <c r="O175" s="37"/>
      <c r="P175" s="37"/>
      <c r="Q175" s="37"/>
      <c r="R175" s="37"/>
      <c r="S175" s="37"/>
      <c r="T175" s="73"/>
      <c r="AT175" s="22" t="s">
        <v>299</v>
      </c>
      <c r="AU175" s="22" t="s">
        <v>81</v>
      </c>
    </row>
    <row r="176" spans="2:65" s="11" customFormat="1">
      <c r="B176" s="184"/>
      <c r="C176" s="185"/>
      <c r="D176" s="181" t="s">
        <v>144</v>
      </c>
      <c r="E176" s="186" t="s">
        <v>20</v>
      </c>
      <c r="F176" s="187" t="s">
        <v>1342</v>
      </c>
      <c r="G176" s="185"/>
      <c r="H176" s="188">
        <v>5.1842560000000003E-2</v>
      </c>
      <c r="I176" s="185"/>
      <c r="J176" s="185"/>
      <c r="K176" s="185"/>
      <c r="L176" s="189"/>
      <c r="M176" s="190"/>
      <c r="N176" s="191"/>
      <c r="O176" s="191"/>
      <c r="P176" s="191"/>
      <c r="Q176" s="191"/>
      <c r="R176" s="191"/>
      <c r="S176" s="191"/>
      <c r="T176" s="192"/>
      <c r="AT176" s="193" t="s">
        <v>144</v>
      </c>
      <c r="AU176" s="193" t="s">
        <v>81</v>
      </c>
      <c r="AV176" s="11" t="s">
        <v>81</v>
      </c>
      <c r="AW176" s="11" t="s">
        <v>146</v>
      </c>
      <c r="AX176" s="11" t="s">
        <v>22</v>
      </c>
      <c r="AY176" s="193" t="s">
        <v>133</v>
      </c>
    </row>
    <row r="177" spans="2:65" s="10" customFormat="1" ht="29.85" customHeight="1">
      <c r="B177" s="154"/>
      <c r="C177" s="155"/>
      <c r="D177" s="167" t="s">
        <v>71</v>
      </c>
      <c r="E177" s="168" t="s">
        <v>154</v>
      </c>
      <c r="F177" s="168" t="s">
        <v>1343</v>
      </c>
      <c r="G177" s="155"/>
      <c r="H177" s="155"/>
      <c r="I177" s="155"/>
      <c r="J177" s="169">
        <f>BK177</f>
        <v>119582.73999999999</v>
      </c>
      <c r="K177" s="155"/>
      <c r="L177" s="159"/>
      <c r="M177" s="160"/>
      <c r="N177" s="161"/>
      <c r="O177" s="161"/>
      <c r="P177" s="162">
        <f>SUM(P178:P196)</f>
        <v>60.286000000000001</v>
      </c>
      <c r="Q177" s="161"/>
      <c r="R177" s="162">
        <f>SUM(R178:R196)</f>
        <v>13.725039999999998</v>
      </c>
      <c r="S177" s="161"/>
      <c r="T177" s="163">
        <f>SUM(T178:T196)</f>
        <v>0</v>
      </c>
      <c r="AR177" s="164" t="s">
        <v>22</v>
      </c>
      <c r="AT177" s="165" t="s">
        <v>71</v>
      </c>
      <c r="AU177" s="165" t="s">
        <v>22</v>
      </c>
      <c r="AY177" s="164" t="s">
        <v>133</v>
      </c>
      <c r="BK177" s="166">
        <f>SUM(BK178:BK196)</f>
        <v>119582.73999999999</v>
      </c>
    </row>
    <row r="178" spans="2:65" s="1" customFormat="1" ht="31.5" customHeight="1">
      <c r="B178" s="36"/>
      <c r="C178" s="170" t="s">
        <v>335</v>
      </c>
      <c r="D178" s="170" t="s">
        <v>135</v>
      </c>
      <c r="E178" s="171" t="s">
        <v>1344</v>
      </c>
      <c r="F178" s="172" t="s">
        <v>1345</v>
      </c>
      <c r="G178" s="173" t="s">
        <v>293</v>
      </c>
      <c r="H178" s="174">
        <v>16</v>
      </c>
      <c r="I178" s="175">
        <v>270</v>
      </c>
      <c r="J178" s="175">
        <f>ROUND(I178*H178,2)</f>
        <v>4320</v>
      </c>
      <c r="K178" s="172" t="s">
        <v>139</v>
      </c>
      <c r="L178" s="56"/>
      <c r="M178" s="176" t="s">
        <v>20</v>
      </c>
      <c r="N178" s="177" t="s">
        <v>43</v>
      </c>
      <c r="O178" s="178">
        <v>0.34</v>
      </c>
      <c r="P178" s="178">
        <f>O178*H178</f>
        <v>5.44</v>
      </c>
      <c r="Q178" s="178">
        <v>0.17488999999999999</v>
      </c>
      <c r="R178" s="178">
        <f>Q178*H178</f>
        <v>2.7982399999999998</v>
      </c>
      <c r="S178" s="178">
        <v>0</v>
      </c>
      <c r="T178" s="179">
        <f>S178*H178</f>
        <v>0</v>
      </c>
      <c r="AR178" s="22" t="s">
        <v>140</v>
      </c>
      <c r="AT178" s="22" t="s">
        <v>135</v>
      </c>
      <c r="AU178" s="22" t="s">
        <v>81</v>
      </c>
      <c r="AY178" s="22" t="s">
        <v>133</v>
      </c>
      <c r="BE178" s="180">
        <f>IF(N178="základní",J178,0)</f>
        <v>4320</v>
      </c>
      <c r="BF178" s="180">
        <f>IF(N178="snížená",J178,0)</f>
        <v>0</v>
      </c>
      <c r="BG178" s="180">
        <f>IF(N178="zákl. přenesená",J178,0)</f>
        <v>0</v>
      </c>
      <c r="BH178" s="180">
        <f>IF(N178="sníž. přenesená",J178,0)</f>
        <v>0</v>
      </c>
      <c r="BI178" s="180">
        <f>IF(N178="nulová",J178,0)</f>
        <v>0</v>
      </c>
      <c r="BJ178" s="22" t="s">
        <v>22</v>
      </c>
      <c r="BK178" s="180">
        <f>ROUND(I178*H178,2)</f>
        <v>4320</v>
      </c>
      <c r="BL178" s="22" t="s">
        <v>140</v>
      </c>
      <c r="BM178" s="22" t="s">
        <v>1346</v>
      </c>
    </row>
    <row r="179" spans="2:65" s="1" customFormat="1" ht="67.5">
      <c r="B179" s="36"/>
      <c r="C179" s="58"/>
      <c r="D179" s="196" t="s">
        <v>142</v>
      </c>
      <c r="E179" s="58"/>
      <c r="F179" s="208" t="s">
        <v>1347</v>
      </c>
      <c r="G179" s="58"/>
      <c r="H179" s="58"/>
      <c r="I179" s="58"/>
      <c r="J179" s="58"/>
      <c r="K179" s="58"/>
      <c r="L179" s="56"/>
      <c r="M179" s="183"/>
      <c r="N179" s="37"/>
      <c r="O179" s="37"/>
      <c r="P179" s="37"/>
      <c r="Q179" s="37"/>
      <c r="R179" s="37"/>
      <c r="S179" s="37"/>
      <c r="T179" s="73"/>
      <c r="AT179" s="22" t="s">
        <v>142</v>
      </c>
      <c r="AU179" s="22" t="s">
        <v>81</v>
      </c>
    </row>
    <row r="180" spans="2:65" s="1" customFormat="1" ht="31.5" customHeight="1">
      <c r="B180" s="36"/>
      <c r="C180" s="170" t="s">
        <v>339</v>
      </c>
      <c r="D180" s="170" t="s">
        <v>135</v>
      </c>
      <c r="E180" s="171" t="s">
        <v>1348</v>
      </c>
      <c r="F180" s="172" t="s">
        <v>1349</v>
      </c>
      <c r="G180" s="173" t="s">
        <v>293</v>
      </c>
      <c r="H180" s="174">
        <v>49</v>
      </c>
      <c r="I180" s="175">
        <v>274</v>
      </c>
      <c r="J180" s="175">
        <f>ROUND(I180*H180,2)</f>
        <v>13426</v>
      </c>
      <c r="K180" s="172" t="s">
        <v>139</v>
      </c>
      <c r="L180" s="56"/>
      <c r="M180" s="176" t="s">
        <v>20</v>
      </c>
      <c r="N180" s="177" t="s">
        <v>43</v>
      </c>
      <c r="O180" s="178">
        <v>0.36</v>
      </c>
      <c r="P180" s="178">
        <f>O180*H180</f>
        <v>17.64</v>
      </c>
      <c r="Q180" s="178">
        <v>0.17488999999999999</v>
      </c>
      <c r="R180" s="178">
        <f>Q180*H180</f>
        <v>8.5696099999999991</v>
      </c>
      <c r="S180" s="178">
        <v>0</v>
      </c>
      <c r="T180" s="179">
        <f>S180*H180</f>
        <v>0</v>
      </c>
      <c r="AR180" s="22" t="s">
        <v>140</v>
      </c>
      <c r="AT180" s="22" t="s">
        <v>135</v>
      </c>
      <c r="AU180" s="22" t="s">
        <v>81</v>
      </c>
      <c r="AY180" s="22" t="s">
        <v>133</v>
      </c>
      <c r="BE180" s="180">
        <f>IF(N180="základní",J180,0)</f>
        <v>13426</v>
      </c>
      <c r="BF180" s="180">
        <f>IF(N180="snížená",J180,0)</f>
        <v>0</v>
      </c>
      <c r="BG180" s="180">
        <f>IF(N180="zákl. přenesená",J180,0)</f>
        <v>0</v>
      </c>
      <c r="BH180" s="180">
        <f>IF(N180="sníž. přenesená",J180,0)</f>
        <v>0</v>
      </c>
      <c r="BI180" s="180">
        <f>IF(N180="nulová",J180,0)</f>
        <v>0</v>
      </c>
      <c r="BJ180" s="22" t="s">
        <v>22</v>
      </c>
      <c r="BK180" s="180">
        <f>ROUND(I180*H180,2)</f>
        <v>13426</v>
      </c>
      <c r="BL180" s="22" t="s">
        <v>140</v>
      </c>
      <c r="BM180" s="22" t="s">
        <v>1350</v>
      </c>
    </row>
    <row r="181" spans="2:65" s="1" customFormat="1" ht="67.5">
      <c r="B181" s="36"/>
      <c r="C181" s="58"/>
      <c r="D181" s="196" t="s">
        <v>142</v>
      </c>
      <c r="E181" s="58"/>
      <c r="F181" s="208" t="s">
        <v>1347</v>
      </c>
      <c r="G181" s="58"/>
      <c r="H181" s="58"/>
      <c r="I181" s="58"/>
      <c r="J181" s="58"/>
      <c r="K181" s="58"/>
      <c r="L181" s="56"/>
      <c r="M181" s="183"/>
      <c r="N181" s="37"/>
      <c r="O181" s="37"/>
      <c r="P181" s="37"/>
      <c r="Q181" s="37"/>
      <c r="R181" s="37"/>
      <c r="S181" s="37"/>
      <c r="T181" s="73"/>
      <c r="AT181" s="22" t="s">
        <v>142</v>
      </c>
      <c r="AU181" s="22" t="s">
        <v>81</v>
      </c>
    </row>
    <row r="182" spans="2:65" s="1" customFormat="1" ht="22.5" customHeight="1">
      <c r="B182" s="36"/>
      <c r="C182" s="209" t="s">
        <v>343</v>
      </c>
      <c r="D182" s="209" t="s">
        <v>232</v>
      </c>
      <c r="E182" s="210" t="s">
        <v>1351</v>
      </c>
      <c r="F182" s="211" t="s">
        <v>1352</v>
      </c>
      <c r="G182" s="212" t="s">
        <v>162</v>
      </c>
      <c r="H182" s="213">
        <v>141</v>
      </c>
      <c r="I182" s="214">
        <v>221</v>
      </c>
      <c r="J182" s="214">
        <f>ROUND(I182*H182,2)</f>
        <v>31161</v>
      </c>
      <c r="K182" s="211" t="s">
        <v>139</v>
      </c>
      <c r="L182" s="215"/>
      <c r="M182" s="216" t="s">
        <v>20</v>
      </c>
      <c r="N182" s="217" t="s">
        <v>43</v>
      </c>
      <c r="O182" s="178">
        <v>0</v>
      </c>
      <c r="P182" s="178">
        <f>O182*H182</f>
        <v>0</v>
      </c>
      <c r="Q182" s="178">
        <v>5.6699999999999997E-3</v>
      </c>
      <c r="R182" s="178">
        <f>Q182*H182</f>
        <v>0.7994699999999999</v>
      </c>
      <c r="S182" s="178">
        <v>0</v>
      </c>
      <c r="T182" s="179">
        <f>S182*H182</f>
        <v>0</v>
      </c>
      <c r="AR182" s="22" t="s">
        <v>182</v>
      </c>
      <c r="AT182" s="22" t="s">
        <v>232</v>
      </c>
      <c r="AU182" s="22" t="s">
        <v>81</v>
      </c>
      <c r="AY182" s="22" t="s">
        <v>133</v>
      </c>
      <c r="BE182" s="180">
        <f>IF(N182="základní",J182,0)</f>
        <v>31161</v>
      </c>
      <c r="BF182" s="180">
        <f>IF(N182="snížená",J182,0)</f>
        <v>0</v>
      </c>
      <c r="BG182" s="180">
        <f>IF(N182="zákl. přenesená",J182,0)</f>
        <v>0</v>
      </c>
      <c r="BH182" s="180">
        <f>IF(N182="sníž. přenesená",J182,0)</f>
        <v>0</v>
      </c>
      <c r="BI182" s="180">
        <f>IF(N182="nulová",J182,0)</f>
        <v>0</v>
      </c>
      <c r="BJ182" s="22" t="s">
        <v>22</v>
      </c>
      <c r="BK182" s="180">
        <f>ROUND(I182*H182,2)</f>
        <v>31161</v>
      </c>
      <c r="BL182" s="22" t="s">
        <v>140</v>
      </c>
      <c r="BM182" s="22" t="s">
        <v>1353</v>
      </c>
    </row>
    <row r="183" spans="2:65" s="1" customFormat="1" ht="22.5" customHeight="1">
      <c r="B183" s="36"/>
      <c r="C183" s="209" t="s">
        <v>347</v>
      </c>
      <c r="D183" s="209" t="s">
        <v>232</v>
      </c>
      <c r="E183" s="210" t="s">
        <v>1354</v>
      </c>
      <c r="F183" s="211" t="s">
        <v>1355</v>
      </c>
      <c r="G183" s="212" t="s">
        <v>162</v>
      </c>
      <c r="H183" s="213">
        <v>8</v>
      </c>
      <c r="I183" s="214">
        <v>1080</v>
      </c>
      <c r="J183" s="214">
        <f>ROUND(I183*H183,2)</f>
        <v>8640</v>
      </c>
      <c r="K183" s="211" t="s">
        <v>139</v>
      </c>
      <c r="L183" s="215"/>
      <c r="M183" s="216" t="s">
        <v>20</v>
      </c>
      <c r="N183" s="217" t="s">
        <v>43</v>
      </c>
      <c r="O183" s="178">
        <v>0</v>
      </c>
      <c r="P183" s="178">
        <f>O183*H183</f>
        <v>0</v>
      </c>
      <c r="Q183" s="178">
        <v>2.9159999999999998E-2</v>
      </c>
      <c r="R183" s="178">
        <f>Q183*H183</f>
        <v>0.23327999999999999</v>
      </c>
      <c r="S183" s="178">
        <v>0</v>
      </c>
      <c r="T183" s="179">
        <f>S183*H183</f>
        <v>0</v>
      </c>
      <c r="AR183" s="22" t="s">
        <v>182</v>
      </c>
      <c r="AT183" s="22" t="s">
        <v>232</v>
      </c>
      <c r="AU183" s="22" t="s">
        <v>81</v>
      </c>
      <c r="AY183" s="22" t="s">
        <v>133</v>
      </c>
      <c r="BE183" s="180">
        <f>IF(N183="základní",J183,0)</f>
        <v>8640</v>
      </c>
      <c r="BF183" s="180">
        <f>IF(N183="snížená",J183,0)</f>
        <v>0</v>
      </c>
      <c r="BG183" s="180">
        <f>IF(N183="zákl. přenesená",J183,0)</f>
        <v>0</v>
      </c>
      <c r="BH183" s="180">
        <f>IF(N183="sníž. přenesená",J183,0)</f>
        <v>0</v>
      </c>
      <c r="BI183" s="180">
        <f>IF(N183="nulová",J183,0)</f>
        <v>0</v>
      </c>
      <c r="BJ183" s="22" t="s">
        <v>22</v>
      </c>
      <c r="BK183" s="180">
        <f>ROUND(I183*H183,2)</f>
        <v>8640</v>
      </c>
      <c r="BL183" s="22" t="s">
        <v>140</v>
      </c>
      <c r="BM183" s="22" t="s">
        <v>1356</v>
      </c>
    </row>
    <row r="184" spans="2:65" s="1" customFormat="1" ht="31.5" customHeight="1">
      <c r="B184" s="36"/>
      <c r="C184" s="170" t="s">
        <v>352</v>
      </c>
      <c r="D184" s="170" t="s">
        <v>135</v>
      </c>
      <c r="E184" s="171" t="s">
        <v>1357</v>
      </c>
      <c r="F184" s="172" t="s">
        <v>1358</v>
      </c>
      <c r="G184" s="173" t="s">
        <v>162</v>
      </c>
      <c r="H184" s="174">
        <v>117</v>
      </c>
      <c r="I184" s="175">
        <v>46.6</v>
      </c>
      <c r="J184" s="175">
        <f>ROUND(I184*H184,2)</f>
        <v>5452.2</v>
      </c>
      <c r="K184" s="172" t="s">
        <v>139</v>
      </c>
      <c r="L184" s="56"/>
      <c r="M184" s="176" t="s">
        <v>20</v>
      </c>
      <c r="N184" s="177" t="s">
        <v>43</v>
      </c>
      <c r="O184" s="178">
        <v>0.19600000000000001</v>
      </c>
      <c r="P184" s="178">
        <f>O184*H184</f>
        <v>22.932000000000002</v>
      </c>
      <c r="Q184" s="178">
        <v>0</v>
      </c>
      <c r="R184" s="178">
        <f>Q184*H184</f>
        <v>0</v>
      </c>
      <c r="S184" s="178">
        <v>0</v>
      </c>
      <c r="T184" s="179">
        <f>S184*H184</f>
        <v>0</v>
      </c>
      <c r="AR184" s="22" t="s">
        <v>219</v>
      </c>
      <c r="AT184" s="22" t="s">
        <v>135</v>
      </c>
      <c r="AU184" s="22" t="s">
        <v>81</v>
      </c>
      <c r="AY184" s="22" t="s">
        <v>133</v>
      </c>
      <c r="BE184" s="180">
        <f>IF(N184="základní",J184,0)</f>
        <v>5452.2</v>
      </c>
      <c r="BF184" s="180">
        <f>IF(N184="snížená",J184,0)</f>
        <v>0</v>
      </c>
      <c r="BG184" s="180">
        <f>IF(N184="zákl. přenesená",J184,0)</f>
        <v>0</v>
      </c>
      <c r="BH184" s="180">
        <f>IF(N184="sníž. přenesená",J184,0)</f>
        <v>0</v>
      </c>
      <c r="BI184" s="180">
        <f>IF(N184="nulová",J184,0)</f>
        <v>0</v>
      </c>
      <c r="BJ184" s="22" t="s">
        <v>22</v>
      </c>
      <c r="BK184" s="180">
        <f>ROUND(I184*H184,2)</f>
        <v>5452.2</v>
      </c>
      <c r="BL184" s="22" t="s">
        <v>219</v>
      </c>
      <c r="BM184" s="22" t="s">
        <v>1359</v>
      </c>
    </row>
    <row r="185" spans="2:65" s="1" customFormat="1" ht="27">
      <c r="B185" s="36"/>
      <c r="C185" s="58"/>
      <c r="D185" s="196" t="s">
        <v>142</v>
      </c>
      <c r="E185" s="58"/>
      <c r="F185" s="208" t="s">
        <v>1360</v>
      </c>
      <c r="G185" s="58"/>
      <c r="H185" s="58"/>
      <c r="I185" s="58"/>
      <c r="J185" s="58"/>
      <c r="K185" s="58"/>
      <c r="L185" s="56"/>
      <c r="M185" s="183"/>
      <c r="N185" s="37"/>
      <c r="O185" s="37"/>
      <c r="P185" s="37"/>
      <c r="Q185" s="37"/>
      <c r="R185" s="37"/>
      <c r="S185" s="37"/>
      <c r="T185" s="73"/>
      <c r="AT185" s="22" t="s">
        <v>142</v>
      </c>
      <c r="AU185" s="22" t="s">
        <v>81</v>
      </c>
    </row>
    <row r="186" spans="2:65" s="1" customFormat="1" ht="22.5" customHeight="1">
      <c r="B186" s="36"/>
      <c r="C186" s="209" t="s">
        <v>356</v>
      </c>
      <c r="D186" s="209" t="s">
        <v>232</v>
      </c>
      <c r="E186" s="210" t="s">
        <v>1361</v>
      </c>
      <c r="F186" s="211" t="s">
        <v>1362</v>
      </c>
      <c r="G186" s="212" t="s">
        <v>162</v>
      </c>
      <c r="H186" s="213">
        <v>117</v>
      </c>
      <c r="I186" s="214">
        <v>82.6</v>
      </c>
      <c r="J186" s="214">
        <f>ROUND(I186*H186,2)</f>
        <v>9664.2000000000007</v>
      </c>
      <c r="K186" s="211" t="s">
        <v>139</v>
      </c>
      <c r="L186" s="215"/>
      <c r="M186" s="216" t="s">
        <v>20</v>
      </c>
      <c r="N186" s="217" t="s">
        <v>43</v>
      </c>
      <c r="O186" s="178">
        <v>0</v>
      </c>
      <c r="P186" s="178">
        <f>O186*H186</f>
        <v>0</v>
      </c>
      <c r="Q186" s="178">
        <v>1.1999999999999999E-3</v>
      </c>
      <c r="R186" s="178">
        <f>Q186*H186</f>
        <v>0.1404</v>
      </c>
      <c r="S186" s="178">
        <v>0</v>
      </c>
      <c r="T186" s="179">
        <f>S186*H186</f>
        <v>0</v>
      </c>
      <c r="AR186" s="22" t="s">
        <v>305</v>
      </c>
      <c r="AT186" s="22" t="s">
        <v>232</v>
      </c>
      <c r="AU186" s="22" t="s">
        <v>81</v>
      </c>
      <c r="AY186" s="22" t="s">
        <v>133</v>
      </c>
      <c r="BE186" s="180">
        <f>IF(N186="základní",J186,0)</f>
        <v>9664.2000000000007</v>
      </c>
      <c r="BF186" s="180">
        <f>IF(N186="snížená",J186,0)</f>
        <v>0</v>
      </c>
      <c r="BG186" s="180">
        <f>IF(N186="zákl. přenesená",J186,0)</f>
        <v>0</v>
      </c>
      <c r="BH186" s="180">
        <f>IF(N186="sníž. přenesená",J186,0)</f>
        <v>0</v>
      </c>
      <c r="BI186" s="180">
        <f>IF(N186="nulová",J186,0)</f>
        <v>0</v>
      </c>
      <c r="BJ186" s="22" t="s">
        <v>22</v>
      </c>
      <c r="BK186" s="180">
        <f>ROUND(I186*H186,2)</f>
        <v>9664.2000000000007</v>
      </c>
      <c r="BL186" s="22" t="s">
        <v>219</v>
      </c>
      <c r="BM186" s="22" t="s">
        <v>1363</v>
      </c>
    </row>
    <row r="187" spans="2:65" s="1" customFormat="1" ht="31.5" customHeight="1">
      <c r="B187" s="36"/>
      <c r="C187" s="170" t="s">
        <v>360</v>
      </c>
      <c r="D187" s="170" t="s">
        <v>135</v>
      </c>
      <c r="E187" s="171" t="s">
        <v>1364</v>
      </c>
      <c r="F187" s="172" t="s">
        <v>1365</v>
      </c>
      <c r="G187" s="173" t="s">
        <v>162</v>
      </c>
      <c r="H187" s="174">
        <v>117</v>
      </c>
      <c r="I187" s="175">
        <v>7.14</v>
      </c>
      <c r="J187" s="175">
        <f>ROUND(I187*H187,2)</f>
        <v>835.38</v>
      </c>
      <c r="K187" s="172" t="s">
        <v>139</v>
      </c>
      <c r="L187" s="56"/>
      <c r="M187" s="176" t="s">
        <v>20</v>
      </c>
      <c r="N187" s="177" t="s">
        <v>43</v>
      </c>
      <c r="O187" s="178">
        <v>0.03</v>
      </c>
      <c r="P187" s="178">
        <f>O187*H187</f>
        <v>3.51</v>
      </c>
      <c r="Q187" s="178">
        <v>0</v>
      </c>
      <c r="R187" s="178">
        <f>Q187*H187</f>
        <v>0</v>
      </c>
      <c r="S187" s="178">
        <v>0</v>
      </c>
      <c r="T187" s="179">
        <f>S187*H187</f>
        <v>0</v>
      </c>
      <c r="AR187" s="22" t="s">
        <v>219</v>
      </c>
      <c r="AT187" s="22" t="s">
        <v>135</v>
      </c>
      <c r="AU187" s="22" t="s">
        <v>81</v>
      </c>
      <c r="AY187" s="22" t="s">
        <v>133</v>
      </c>
      <c r="BE187" s="180">
        <f>IF(N187="základní",J187,0)</f>
        <v>835.38</v>
      </c>
      <c r="BF187" s="180">
        <f>IF(N187="snížená",J187,0)</f>
        <v>0</v>
      </c>
      <c r="BG187" s="180">
        <f>IF(N187="zákl. přenesená",J187,0)</f>
        <v>0</v>
      </c>
      <c r="BH187" s="180">
        <f>IF(N187="sníž. přenesená",J187,0)</f>
        <v>0</v>
      </c>
      <c r="BI187" s="180">
        <f>IF(N187="nulová",J187,0)</f>
        <v>0</v>
      </c>
      <c r="BJ187" s="22" t="s">
        <v>22</v>
      </c>
      <c r="BK187" s="180">
        <f>ROUND(I187*H187,2)</f>
        <v>835.38</v>
      </c>
      <c r="BL187" s="22" t="s">
        <v>219</v>
      </c>
      <c r="BM187" s="22" t="s">
        <v>1366</v>
      </c>
    </row>
    <row r="188" spans="2:65" s="1" customFormat="1" ht="27">
      <c r="B188" s="36"/>
      <c r="C188" s="58"/>
      <c r="D188" s="196" t="s">
        <v>142</v>
      </c>
      <c r="E188" s="58"/>
      <c r="F188" s="208" t="s">
        <v>1360</v>
      </c>
      <c r="G188" s="58"/>
      <c r="H188" s="58"/>
      <c r="I188" s="58"/>
      <c r="J188" s="58"/>
      <c r="K188" s="58"/>
      <c r="L188" s="56"/>
      <c r="M188" s="183"/>
      <c r="N188" s="37"/>
      <c r="O188" s="37"/>
      <c r="P188" s="37"/>
      <c r="Q188" s="37"/>
      <c r="R188" s="37"/>
      <c r="S188" s="37"/>
      <c r="T188" s="73"/>
      <c r="AT188" s="22" t="s">
        <v>142</v>
      </c>
      <c r="AU188" s="22" t="s">
        <v>81</v>
      </c>
    </row>
    <row r="189" spans="2:65" s="1" customFormat="1" ht="22.5" customHeight="1">
      <c r="B189" s="36"/>
      <c r="C189" s="209" t="s">
        <v>364</v>
      </c>
      <c r="D189" s="209" t="s">
        <v>232</v>
      </c>
      <c r="E189" s="210" t="s">
        <v>1367</v>
      </c>
      <c r="F189" s="211" t="s">
        <v>1368</v>
      </c>
      <c r="G189" s="212" t="s">
        <v>293</v>
      </c>
      <c r="H189" s="213">
        <v>117</v>
      </c>
      <c r="I189" s="214">
        <v>363</v>
      </c>
      <c r="J189" s="214">
        <f>ROUND(I189*H189,2)</f>
        <v>42471</v>
      </c>
      <c r="K189" s="211" t="s">
        <v>139</v>
      </c>
      <c r="L189" s="215"/>
      <c r="M189" s="216" t="s">
        <v>20</v>
      </c>
      <c r="N189" s="217" t="s">
        <v>43</v>
      </c>
      <c r="O189" s="178">
        <v>0</v>
      </c>
      <c r="P189" s="178">
        <f>O189*H189</f>
        <v>0</v>
      </c>
      <c r="Q189" s="178">
        <v>0.01</v>
      </c>
      <c r="R189" s="178">
        <f>Q189*H189</f>
        <v>1.17</v>
      </c>
      <c r="S189" s="178">
        <v>0</v>
      </c>
      <c r="T189" s="179">
        <f>S189*H189</f>
        <v>0</v>
      </c>
      <c r="AR189" s="22" t="s">
        <v>305</v>
      </c>
      <c r="AT189" s="22" t="s">
        <v>232</v>
      </c>
      <c r="AU189" s="22" t="s">
        <v>81</v>
      </c>
      <c r="AY189" s="22" t="s">
        <v>133</v>
      </c>
      <c r="BE189" s="180">
        <f>IF(N189="základní",J189,0)</f>
        <v>42471</v>
      </c>
      <c r="BF189" s="180">
        <f>IF(N189="snížená",J189,0)</f>
        <v>0</v>
      </c>
      <c r="BG189" s="180">
        <f>IF(N189="zákl. přenesená",J189,0)</f>
        <v>0</v>
      </c>
      <c r="BH189" s="180">
        <f>IF(N189="sníž. přenesená",J189,0)</f>
        <v>0</v>
      </c>
      <c r="BI189" s="180">
        <f>IF(N189="nulová",J189,0)</f>
        <v>0</v>
      </c>
      <c r="BJ189" s="22" t="s">
        <v>22</v>
      </c>
      <c r="BK189" s="180">
        <f>ROUND(I189*H189,2)</f>
        <v>42471</v>
      </c>
      <c r="BL189" s="22" t="s">
        <v>219</v>
      </c>
      <c r="BM189" s="22" t="s">
        <v>1369</v>
      </c>
    </row>
    <row r="190" spans="2:65" s="1" customFormat="1" ht="27">
      <c r="B190" s="36"/>
      <c r="C190" s="58"/>
      <c r="D190" s="196" t="s">
        <v>299</v>
      </c>
      <c r="E190" s="58"/>
      <c r="F190" s="208" t="s">
        <v>1370</v>
      </c>
      <c r="G190" s="58"/>
      <c r="H190" s="58"/>
      <c r="I190" s="58"/>
      <c r="J190" s="58"/>
      <c r="K190" s="58"/>
      <c r="L190" s="56"/>
      <c r="M190" s="183"/>
      <c r="N190" s="37"/>
      <c r="O190" s="37"/>
      <c r="P190" s="37"/>
      <c r="Q190" s="37"/>
      <c r="R190" s="37"/>
      <c r="S190" s="37"/>
      <c r="T190" s="73"/>
      <c r="AT190" s="22" t="s">
        <v>299</v>
      </c>
      <c r="AU190" s="22" t="s">
        <v>81</v>
      </c>
    </row>
    <row r="191" spans="2:65" s="1" customFormat="1" ht="31.5" customHeight="1">
      <c r="B191" s="36"/>
      <c r="C191" s="170" t="s">
        <v>368</v>
      </c>
      <c r="D191" s="170" t="s">
        <v>135</v>
      </c>
      <c r="E191" s="171" t="s">
        <v>1371</v>
      </c>
      <c r="F191" s="172" t="s">
        <v>1372</v>
      </c>
      <c r="G191" s="173" t="s">
        <v>162</v>
      </c>
      <c r="H191" s="174">
        <v>351</v>
      </c>
      <c r="I191" s="175">
        <v>5.23</v>
      </c>
      <c r="J191" s="175">
        <f>ROUND(I191*H191,2)</f>
        <v>1835.73</v>
      </c>
      <c r="K191" s="172" t="s">
        <v>139</v>
      </c>
      <c r="L191" s="56"/>
      <c r="M191" s="176" t="s">
        <v>20</v>
      </c>
      <c r="N191" s="177" t="s">
        <v>43</v>
      </c>
      <c r="O191" s="178">
        <v>2.1999999999999999E-2</v>
      </c>
      <c r="P191" s="178">
        <f>O191*H191</f>
        <v>7.7219999999999995</v>
      </c>
      <c r="Q191" s="178">
        <v>0</v>
      </c>
      <c r="R191" s="178">
        <f>Q191*H191</f>
        <v>0</v>
      </c>
      <c r="S191" s="178">
        <v>0</v>
      </c>
      <c r="T191" s="179">
        <f>S191*H191</f>
        <v>0</v>
      </c>
      <c r="AR191" s="22" t="s">
        <v>219</v>
      </c>
      <c r="AT191" s="22" t="s">
        <v>135</v>
      </c>
      <c r="AU191" s="22" t="s">
        <v>81</v>
      </c>
      <c r="AY191" s="22" t="s">
        <v>133</v>
      </c>
      <c r="BE191" s="180">
        <f>IF(N191="základní",J191,0)</f>
        <v>1835.73</v>
      </c>
      <c r="BF191" s="180">
        <f>IF(N191="snížená",J191,0)</f>
        <v>0</v>
      </c>
      <c r="BG191" s="180">
        <f>IF(N191="zákl. přenesená",J191,0)</f>
        <v>0</v>
      </c>
      <c r="BH191" s="180">
        <f>IF(N191="sníž. přenesená",J191,0)</f>
        <v>0</v>
      </c>
      <c r="BI191" s="180">
        <f>IF(N191="nulová",J191,0)</f>
        <v>0</v>
      </c>
      <c r="BJ191" s="22" t="s">
        <v>22</v>
      </c>
      <c r="BK191" s="180">
        <f>ROUND(I191*H191,2)</f>
        <v>1835.73</v>
      </c>
      <c r="BL191" s="22" t="s">
        <v>219</v>
      </c>
      <c r="BM191" s="22" t="s">
        <v>1373</v>
      </c>
    </row>
    <row r="192" spans="2:65" s="1" customFormat="1" ht="27">
      <c r="B192" s="36"/>
      <c r="C192" s="58"/>
      <c r="D192" s="181" t="s">
        <v>142</v>
      </c>
      <c r="E192" s="58"/>
      <c r="F192" s="182" t="s">
        <v>1360</v>
      </c>
      <c r="G192" s="58"/>
      <c r="H192" s="58"/>
      <c r="I192" s="58"/>
      <c r="J192" s="58"/>
      <c r="K192" s="58"/>
      <c r="L192" s="56"/>
      <c r="M192" s="183"/>
      <c r="N192" s="37"/>
      <c r="O192" s="37"/>
      <c r="P192" s="37"/>
      <c r="Q192" s="37"/>
      <c r="R192" s="37"/>
      <c r="S192" s="37"/>
      <c r="T192" s="73"/>
      <c r="AT192" s="22" t="s">
        <v>142</v>
      </c>
      <c r="AU192" s="22" t="s">
        <v>81</v>
      </c>
    </row>
    <row r="193" spans="2:65" s="11" customFormat="1">
      <c r="B193" s="184"/>
      <c r="C193" s="185"/>
      <c r="D193" s="196" t="s">
        <v>144</v>
      </c>
      <c r="E193" s="205" t="s">
        <v>20</v>
      </c>
      <c r="F193" s="206" t="s">
        <v>1374</v>
      </c>
      <c r="G193" s="185"/>
      <c r="H193" s="207">
        <v>351</v>
      </c>
      <c r="I193" s="185"/>
      <c r="J193" s="185"/>
      <c r="K193" s="185"/>
      <c r="L193" s="189"/>
      <c r="M193" s="190"/>
      <c r="N193" s="191"/>
      <c r="O193" s="191"/>
      <c r="P193" s="191"/>
      <c r="Q193" s="191"/>
      <c r="R193" s="191"/>
      <c r="S193" s="191"/>
      <c r="T193" s="192"/>
      <c r="AT193" s="193" t="s">
        <v>144</v>
      </c>
      <c r="AU193" s="193" t="s">
        <v>81</v>
      </c>
      <c r="AV193" s="11" t="s">
        <v>81</v>
      </c>
      <c r="AW193" s="11" t="s">
        <v>146</v>
      </c>
      <c r="AX193" s="11" t="s">
        <v>22</v>
      </c>
      <c r="AY193" s="193" t="s">
        <v>133</v>
      </c>
    </row>
    <row r="194" spans="2:65" s="1" customFormat="1" ht="22.5" customHeight="1">
      <c r="B194" s="36"/>
      <c r="C194" s="209" t="s">
        <v>372</v>
      </c>
      <c r="D194" s="209" t="s">
        <v>232</v>
      </c>
      <c r="E194" s="210" t="s">
        <v>1375</v>
      </c>
      <c r="F194" s="211" t="s">
        <v>1376</v>
      </c>
      <c r="G194" s="212" t="s">
        <v>162</v>
      </c>
      <c r="H194" s="213">
        <v>351</v>
      </c>
      <c r="I194" s="214">
        <v>3</v>
      </c>
      <c r="J194" s="214">
        <f>ROUND(I194*H194,2)</f>
        <v>1053</v>
      </c>
      <c r="K194" s="211" t="s">
        <v>139</v>
      </c>
      <c r="L194" s="215"/>
      <c r="M194" s="216" t="s">
        <v>20</v>
      </c>
      <c r="N194" s="217" t="s">
        <v>43</v>
      </c>
      <c r="O194" s="178">
        <v>0</v>
      </c>
      <c r="P194" s="178">
        <f>O194*H194</f>
        <v>0</v>
      </c>
      <c r="Q194" s="178">
        <v>4.0000000000000003E-5</v>
      </c>
      <c r="R194" s="178">
        <f>Q194*H194</f>
        <v>1.404E-2</v>
      </c>
      <c r="S194" s="178">
        <v>0</v>
      </c>
      <c r="T194" s="179">
        <f>S194*H194</f>
        <v>0</v>
      </c>
      <c r="AR194" s="22" t="s">
        <v>182</v>
      </c>
      <c r="AT194" s="22" t="s">
        <v>232</v>
      </c>
      <c r="AU194" s="22" t="s">
        <v>81</v>
      </c>
      <c r="AY194" s="22" t="s">
        <v>133</v>
      </c>
      <c r="BE194" s="180">
        <f>IF(N194="základní",J194,0)</f>
        <v>1053</v>
      </c>
      <c r="BF194" s="180">
        <f>IF(N194="snížená",J194,0)</f>
        <v>0</v>
      </c>
      <c r="BG194" s="180">
        <f>IF(N194="zákl. přenesená",J194,0)</f>
        <v>0</v>
      </c>
      <c r="BH194" s="180">
        <f>IF(N194="sníž. přenesená",J194,0)</f>
        <v>0</v>
      </c>
      <c r="BI194" s="180">
        <f>IF(N194="nulová",J194,0)</f>
        <v>0</v>
      </c>
      <c r="BJ194" s="22" t="s">
        <v>22</v>
      </c>
      <c r="BK194" s="180">
        <f>ROUND(I194*H194,2)</f>
        <v>1053</v>
      </c>
      <c r="BL194" s="22" t="s">
        <v>140</v>
      </c>
      <c r="BM194" s="22" t="s">
        <v>1377</v>
      </c>
    </row>
    <row r="195" spans="2:65" s="1" customFormat="1" ht="31.5" customHeight="1">
      <c r="B195" s="36"/>
      <c r="C195" s="170" t="s">
        <v>376</v>
      </c>
      <c r="D195" s="170" t="s">
        <v>135</v>
      </c>
      <c r="E195" s="171" t="s">
        <v>1378</v>
      </c>
      <c r="F195" s="172" t="s">
        <v>1379</v>
      </c>
      <c r="G195" s="173" t="s">
        <v>162</v>
      </c>
      <c r="H195" s="174">
        <v>117</v>
      </c>
      <c r="I195" s="175">
        <v>6.19</v>
      </c>
      <c r="J195" s="175">
        <f>ROUND(I195*H195,2)</f>
        <v>724.23</v>
      </c>
      <c r="K195" s="172" t="s">
        <v>139</v>
      </c>
      <c r="L195" s="56"/>
      <c r="M195" s="176" t="s">
        <v>20</v>
      </c>
      <c r="N195" s="177" t="s">
        <v>43</v>
      </c>
      <c r="O195" s="178">
        <v>2.5999999999999999E-2</v>
      </c>
      <c r="P195" s="178">
        <f>O195*H195</f>
        <v>3.0419999999999998</v>
      </c>
      <c r="Q195" s="178">
        <v>0</v>
      </c>
      <c r="R195" s="178">
        <f>Q195*H195</f>
        <v>0</v>
      </c>
      <c r="S195" s="178">
        <v>0</v>
      </c>
      <c r="T195" s="179">
        <f>S195*H195</f>
        <v>0</v>
      </c>
      <c r="AR195" s="22" t="s">
        <v>140</v>
      </c>
      <c r="AT195" s="22" t="s">
        <v>135</v>
      </c>
      <c r="AU195" s="22" t="s">
        <v>81</v>
      </c>
      <c r="AY195" s="22" t="s">
        <v>133</v>
      </c>
      <c r="BE195" s="180">
        <f>IF(N195="základní",J195,0)</f>
        <v>724.23</v>
      </c>
      <c r="BF195" s="180">
        <f>IF(N195="snížená",J195,0)</f>
        <v>0</v>
      </c>
      <c r="BG195" s="180">
        <f>IF(N195="zákl. přenesená",J195,0)</f>
        <v>0</v>
      </c>
      <c r="BH195" s="180">
        <f>IF(N195="sníž. přenesená",J195,0)</f>
        <v>0</v>
      </c>
      <c r="BI195" s="180">
        <f>IF(N195="nulová",J195,0)</f>
        <v>0</v>
      </c>
      <c r="BJ195" s="22" t="s">
        <v>22</v>
      </c>
      <c r="BK195" s="180">
        <f>ROUND(I195*H195,2)</f>
        <v>724.23</v>
      </c>
      <c r="BL195" s="22" t="s">
        <v>140</v>
      </c>
      <c r="BM195" s="22" t="s">
        <v>1380</v>
      </c>
    </row>
    <row r="196" spans="2:65" s="1" customFormat="1" ht="27">
      <c r="B196" s="36"/>
      <c r="C196" s="58"/>
      <c r="D196" s="181" t="s">
        <v>142</v>
      </c>
      <c r="E196" s="58"/>
      <c r="F196" s="182" t="s">
        <v>1360</v>
      </c>
      <c r="G196" s="58"/>
      <c r="H196" s="58"/>
      <c r="I196" s="58"/>
      <c r="J196" s="58"/>
      <c r="K196" s="58"/>
      <c r="L196" s="56"/>
      <c r="M196" s="183"/>
      <c r="N196" s="37"/>
      <c r="O196" s="37"/>
      <c r="P196" s="37"/>
      <c r="Q196" s="37"/>
      <c r="R196" s="37"/>
      <c r="S196" s="37"/>
      <c r="T196" s="73"/>
      <c r="AT196" s="22" t="s">
        <v>142</v>
      </c>
      <c r="AU196" s="22" t="s">
        <v>81</v>
      </c>
    </row>
    <row r="197" spans="2:65" s="10" customFormat="1" ht="29.85" customHeight="1">
      <c r="B197" s="154"/>
      <c r="C197" s="155"/>
      <c r="D197" s="167" t="s">
        <v>71</v>
      </c>
      <c r="E197" s="168" t="s">
        <v>140</v>
      </c>
      <c r="F197" s="168" t="s">
        <v>258</v>
      </c>
      <c r="G197" s="155"/>
      <c r="H197" s="155"/>
      <c r="I197" s="155"/>
      <c r="J197" s="169">
        <f>BK197</f>
        <v>82830.179999999993</v>
      </c>
      <c r="K197" s="155"/>
      <c r="L197" s="159"/>
      <c r="M197" s="160"/>
      <c r="N197" s="161"/>
      <c r="O197" s="161"/>
      <c r="P197" s="162">
        <f>SUM(P198:P204)</f>
        <v>126.05</v>
      </c>
      <c r="Q197" s="161"/>
      <c r="R197" s="162">
        <f>SUM(R198:R204)</f>
        <v>168.37665999999999</v>
      </c>
      <c r="S197" s="161"/>
      <c r="T197" s="163">
        <f>SUM(T198:T204)</f>
        <v>0</v>
      </c>
      <c r="AR197" s="164" t="s">
        <v>22</v>
      </c>
      <c r="AT197" s="165" t="s">
        <v>71</v>
      </c>
      <c r="AU197" s="165" t="s">
        <v>22</v>
      </c>
      <c r="AY197" s="164" t="s">
        <v>133</v>
      </c>
      <c r="BK197" s="166">
        <f>SUM(BK198:BK204)</f>
        <v>82830.179999999993</v>
      </c>
    </row>
    <row r="198" spans="2:65" s="1" customFormat="1" ht="31.5" customHeight="1">
      <c r="B198" s="36"/>
      <c r="C198" s="170" t="s">
        <v>381</v>
      </c>
      <c r="D198" s="170" t="s">
        <v>135</v>
      </c>
      <c r="E198" s="171" t="s">
        <v>266</v>
      </c>
      <c r="F198" s="172" t="s">
        <v>267</v>
      </c>
      <c r="G198" s="173" t="s">
        <v>138</v>
      </c>
      <c r="H198" s="174">
        <v>82</v>
      </c>
      <c r="I198" s="175">
        <v>778</v>
      </c>
      <c r="J198" s="175">
        <f>ROUND(I198*H198,2)</f>
        <v>63796</v>
      </c>
      <c r="K198" s="172" t="s">
        <v>139</v>
      </c>
      <c r="L198" s="56"/>
      <c r="M198" s="176" t="s">
        <v>20</v>
      </c>
      <c r="N198" s="177" t="s">
        <v>43</v>
      </c>
      <c r="O198" s="178">
        <v>1.3169999999999999</v>
      </c>
      <c r="P198" s="178">
        <f>O198*H198</f>
        <v>107.994</v>
      </c>
      <c r="Q198" s="178">
        <v>1.8907700000000001</v>
      </c>
      <c r="R198" s="178">
        <f>Q198*H198</f>
        <v>155.04313999999999</v>
      </c>
      <c r="S198" s="178">
        <v>0</v>
      </c>
      <c r="T198" s="179">
        <f>S198*H198</f>
        <v>0</v>
      </c>
      <c r="AR198" s="22" t="s">
        <v>140</v>
      </c>
      <c r="AT198" s="22" t="s">
        <v>135</v>
      </c>
      <c r="AU198" s="22" t="s">
        <v>81</v>
      </c>
      <c r="AY198" s="22" t="s">
        <v>133</v>
      </c>
      <c r="BE198" s="180">
        <f>IF(N198="základní",J198,0)</f>
        <v>63796</v>
      </c>
      <c r="BF198" s="180">
        <f>IF(N198="snížená",J198,0)</f>
        <v>0</v>
      </c>
      <c r="BG198" s="180">
        <f>IF(N198="zákl. přenesená",J198,0)</f>
        <v>0</v>
      </c>
      <c r="BH198" s="180">
        <f>IF(N198="sníž. přenesená",J198,0)</f>
        <v>0</v>
      </c>
      <c r="BI198" s="180">
        <f>IF(N198="nulová",J198,0)</f>
        <v>0</v>
      </c>
      <c r="BJ198" s="22" t="s">
        <v>22</v>
      </c>
      <c r="BK198" s="180">
        <f>ROUND(I198*H198,2)</f>
        <v>63796</v>
      </c>
      <c r="BL198" s="22" t="s">
        <v>140</v>
      </c>
      <c r="BM198" s="22" t="s">
        <v>1381</v>
      </c>
    </row>
    <row r="199" spans="2:65" s="1" customFormat="1" ht="54">
      <c r="B199" s="36"/>
      <c r="C199" s="58"/>
      <c r="D199" s="196" t="s">
        <v>142</v>
      </c>
      <c r="E199" s="58"/>
      <c r="F199" s="208" t="s">
        <v>263</v>
      </c>
      <c r="G199" s="58"/>
      <c r="H199" s="58"/>
      <c r="I199" s="58"/>
      <c r="J199" s="58"/>
      <c r="K199" s="58"/>
      <c r="L199" s="56"/>
      <c r="M199" s="183"/>
      <c r="N199" s="37"/>
      <c r="O199" s="37"/>
      <c r="P199" s="37"/>
      <c r="Q199" s="37"/>
      <c r="R199" s="37"/>
      <c r="S199" s="37"/>
      <c r="T199" s="73"/>
      <c r="AT199" s="22" t="s">
        <v>142</v>
      </c>
      <c r="AU199" s="22" t="s">
        <v>81</v>
      </c>
    </row>
    <row r="200" spans="2:65" s="1" customFormat="1" ht="44.25" customHeight="1">
      <c r="B200" s="36"/>
      <c r="C200" s="170" t="s">
        <v>386</v>
      </c>
      <c r="D200" s="170" t="s">
        <v>135</v>
      </c>
      <c r="E200" s="171" t="s">
        <v>1382</v>
      </c>
      <c r="F200" s="172" t="s">
        <v>1383</v>
      </c>
      <c r="G200" s="173" t="s">
        <v>168</v>
      </c>
      <c r="H200" s="174">
        <v>8.5</v>
      </c>
      <c r="I200" s="175">
        <v>1090</v>
      </c>
      <c r="J200" s="175">
        <f>ROUND(I200*H200,2)</f>
        <v>9265</v>
      </c>
      <c r="K200" s="172" t="s">
        <v>139</v>
      </c>
      <c r="L200" s="56"/>
      <c r="M200" s="176" t="s">
        <v>20</v>
      </c>
      <c r="N200" s="177" t="s">
        <v>43</v>
      </c>
      <c r="O200" s="178">
        <v>1.8360000000000001</v>
      </c>
      <c r="P200" s="178">
        <f>O200*H200</f>
        <v>15.606</v>
      </c>
      <c r="Q200" s="178">
        <v>0.46511999999999998</v>
      </c>
      <c r="R200" s="178">
        <f>Q200*H200</f>
        <v>3.9535199999999997</v>
      </c>
      <c r="S200" s="178">
        <v>0</v>
      </c>
      <c r="T200" s="179">
        <f>S200*H200</f>
        <v>0</v>
      </c>
      <c r="AR200" s="22" t="s">
        <v>140</v>
      </c>
      <c r="AT200" s="22" t="s">
        <v>135</v>
      </c>
      <c r="AU200" s="22" t="s">
        <v>81</v>
      </c>
      <c r="AY200" s="22" t="s">
        <v>133</v>
      </c>
      <c r="BE200" s="180">
        <f>IF(N200="základní",J200,0)</f>
        <v>9265</v>
      </c>
      <c r="BF200" s="180">
        <f>IF(N200="snížená",J200,0)</f>
        <v>0</v>
      </c>
      <c r="BG200" s="180">
        <f>IF(N200="zákl. přenesená",J200,0)</f>
        <v>0</v>
      </c>
      <c r="BH200" s="180">
        <f>IF(N200="sníž. přenesená",J200,0)</f>
        <v>0</v>
      </c>
      <c r="BI200" s="180">
        <f>IF(N200="nulová",J200,0)</f>
        <v>0</v>
      </c>
      <c r="BJ200" s="22" t="s">
        <v>22</v>
      </c>
      <c r="BK200" s="180">
        <f>ROUND(I200*H200,2)</f>
        <v>9265</v>
      </c>
      <c r="BL200" s="22" t="s">
        <v>140</v>
      </c>
      <c r="BM200" s="22" t="s">
        <v>1384</v>
      </c>
    </row>
    <row r="201" spans="2:65" s="1" customFormat="1" ht="81">
      <c r="B201" s="36"/>
      <c r="C201" s="58"/>
      <c r="D201" s="196" t="s">
        <v>142</v>
      </c>
      <c r="E201" s="58"/>
      <c r="F201" s="208" t="s">
        <v>1385</v>
      </c>
      <c r="G201" s="58"/>
      <c r="H201" s="58"/>
      <c r="I201" s="58"/>
      <c r="J201" s="58"/>
      <c r="K201" s="58"/>
      <c r="L201" s="56"/>
      <c r="M201" s="183"/>
      <c r="N201" s="37"/>
      <c r="O201" s="37"/>
      <c r="P201" s="37"/>
      <c r="Q201" s="37"/>
      <c r="R201" s="37"/>
      <c r="S201" s="37"/>
      <c r="T201" s="73"/>
      <c r="AT201" s="22" t="s">
        <v>142</v>
      </c>
      <c r="AU201" s="22" t="s">
        <v>81</v>
      </c>
    </row>
    <row r="202" spans="2:65" s="1" customFormat="1" ht="22.5" customHeight="1">
      <c r="B202" s="36"/>
      <c r="C202" s="209" t="s">
        <v>390</v>
      </c>
      <c r="D202" s="209" t="s">
        <v>232</v>
      </c>
      <c r="E202" s="210" t="s">
        <v>1386</v>
      </c>
      <c r="F202" s="211" t="s">
        <v>1387</v>
      </c>
      <c r="G202" s="212" t="s">
        <v>216</v>
      </c>
      <c r="H202" s="213">
        <v>5.78</v>
      </c>
      <c r="I202" s="214">
        <v>531</v>
      </c>
      <c r="J202" s="214">
        <f>ROUND(I202*H202,2)</f>
        <v>3069.18</v>
      </c>
      <c r="K202" s="211" t="s">
        <v>139</v>
      </c>
      <c r="L202" s="215"/>
      <c r="M202" s="216" t="s">
        <v>20</v>
      </c>
      <c r="N202" s="217" t="s">
        <v>43</v>
      </c>
      <c r="O202" s="178">
        <v>0</v>
      </c>
      <c r="P202" s="178">
        <f>O202*H202</f>
        <v>0</v>
      </c>
      <c r="Q202" s="178">
        <v>1</v>
      </c>
      <c r="R202" s="178">
        <f>Q202*H202</f>
        <v>5.78</v>
      </c>
      <c r="S202" s="178">
        <v>0</v>
      </c>
      <c r="T202" s="179">
        <f>S202*H202</f>
        <v>0</v>
      </c>
      <c r="AR202" s="22" t="s">
        <v>182</v>
      </c>
      <c r="AT202" s="22" t="s">
        <v>232</v>
      </c>
      <c r="AU202" s="22" t="s">
        <v>81</v>
      </c>
      <c r="AY202" s="22" t="s">
        <v>133</v>
      </c>
      <c r="BE202" s="180">
        <f>IF(N202="základní",J202,0)</f>
        <v>3069.18</v>
      </c>
      <c r="BF202" s="180">
        <f>IF(N202="snížená",J202,0)</f>
        <v>0</v>
      </c>
      <c r="BG202" s="180">
        <f>IF(N202="zákl. přenesená",J202,0)</f>
        <v>0</v>
      </c>
      <c r="BH202" s="180">
        <f>IF(N202="sníž. přenesená",J202,0)</f>
        <v>0</v>
      </c>
      <c r="BI202" s="180">
        <f>IF(N202="nulová",J202,0)</f>
        <v>0</v>
      </c>
      <c r="BJ202" s="22" t="s">
        <v>22</v>
      </c>
      <c r="BK202" s="180">
        <f>ROUND(I202*H202,2)</f>
        <v>3069.18</v>
      </c>
      <c r="BL202" s="22" t="s">
        <v>140</v>
      </c>
      <c r="BM202" s="22" t="s">
        <v>1388</v>
      </c>
    </row>
    <row r="203" spans="2:65" s="11" customFormat="1">
      <c r="B203" s="184"/>
      <c r="C203" s="185"/>
      <c r="D203" s="196" t="s">
        <v>144</v>
      </c>
      <c r="E203" s="205" t="s">
        <v>20</v>
      </c>
      <c r="F203" s="206" t="s">
        <v>1389</v>
      </c>
      <c r="G203" s="185"/>
      <c r="H203" s="207">
        <v>5.78</v>
      </c>
      <c r="I203" s="185"/>
      <c r="J203" s="185"/>
      <c r="K203" s="185"/>
      <c r="L203" s="189"/>
      <c r="M203" s="190"/>
      <c r="N203" s="191"/>
      <c r="O203" s="191"/>
      <c r="P203" s="191"/>
      <c r="Q203" s="191"/>
      <c r="R203" s="191"/>
      <c r="S203" s="191"/>
      <c r="T203" s="192"/>
      <c r="AT203" s="193" t="s">
        <v>144</v>
      </c>
      <c r="AU203" s="193" t="s">
        <v>81</v>
      </c>
      <c r="AV203" s="11" t="s">
        <v>81</v>
      </c>
      <c r="AW203" s="11" t="s">
        <v>146</v>
      </c>
      <c r="AX203" s="11" t="s">
        <v>22</v>
      </c>
      <c r="AY203" s="193" t="s">
        <v>133</v>
      </c>
    </row>
    <row r="204" spans="2:65" s="1" customFormat="1" ht="22.5" customHeight="1">
      <c r="B204" s="36"/>
      <c r="C204" s="170" t="s">
        <v>394</v>
      </c>
      <c r="D204" s="170" t="s">
        <v>135</v>
      </c>
      <c r="E204" s="171" t="s">
        <v>1390</v>
      </c>
      <c r="F204" s="172" t="s">
        <v>1391</v>
      </c>
      <c r="G204" s="173" t="s">
        <v>450</v>
      </c>
      <c r="H204" s="174">
        <v>1</v>
      </c>
      <c r="I204" s="175">
        <v>6700</v>
      </c>
      <c r="J204" s="175">
        <f>ROUND(I204*H204,2)</f>
        <v>6700</v>
      </c>
      <c r="K204" s="172" t="s">
        <v>20</v>
      </c>
      <c r="L204" s="56"/>
      <c r="M204" s="176" t="s">
        <v>20</v>
      </c>
      <c r="N204" s="177" t="s">
        <v>43</v>
      </c>
      <c r="O204" s="178">
        <v>2.4500000000000002</v>
      </c>
      <c r="P204" s="178">
        <f>O204*H204</f>
        <v>2.4500000000000002</v>
      </c>
      <c r="Q204" s="178">
        <v>3.6</v>
      </c>
      <c r="R204" s="178">
        <f>Q204*H204</f>
        <v>3.6</v>
      </c>
      <c r="S204" s="178">
        <v>0</v>
      </c>
      <c r="T204" s="179">
        <f>S204*H204</f>
        <v>0</v>
      </c>
      <c r="AR204" s="22" t="s">
        <v>140</v>
      </c>
      <c r="AT204" s="22" t="s">
        <v>135</v>
      </c>
      <c r="AU204" s="22" t="s">
        <v>81</v>
      </c>
      <c r="AY204" s="22" t="s">
        <v>133</v>
      </c>
      <c r="BE204" s="180">
        <f>IF(N204="základní",J204,0)</f>
        <v>6700</v>
      </c>
      <c r="BF204" s="180">
        <f>IF(N204="snížená",J204,0)</f>
        <v>0</v>
      </c>
      <c r="BG204" s="180">
        <f>IF(N204="zákl. přenesená",J204,0)</f>
        <v>0</v>
      </c>
      <c r="BH204" s="180">
        <f>IF(N204="sníž. přenesená",J204,0)</f>
        <v>0</v>
      </c>
      <c r="BI204" s="180">
        <f>IF(N204="nulová",J204,0)</f>
        <v>0</v>
      </c>
      <c r="BJ204" s="22" t="s">
        <v>22</v>
      </c>
      <c r="BK204" s="180">
        <f>ROUND(I204*H204,2)</f>
        <v>6700</v>
      </c>
      <c r="BL204" s="22" t="s">
        <v>140</v>
      </c>
      <c r="BM204" s="22" t="s">
        <v>1392</v>
      </c>
    </row>
    <row r="205" spans="2:65" s="10" customFormat="1" ht="29.85" customHeight="1">
      <c r="B205" s="154"/>
      <c r="C205" s="155"/>
      <c r="D205" s="167" t="s">
        <v>71</v>
      </c>
      <c r="E205" s="168" t="s">
        <v>165</v>
      </c>
      <c r="F205" s="168" t="s">
        <v>1393</v>
      </c>
      <c r="G205" s="155"/>
      <c r="H205" s="155"/>
      <c r="I205" s="155"/>
      <c r="J205" s="169">
        <f>BK205</f>
        <v>200525.52000000002</v>
      </c>
      <c r="K205" s="155"/>
      <c r="L205" s="159"/>
      <c r="M205" s="160"/>
      <c r="N205" s="161"/>
      <c r="O205" s="161"/>
      <c r="P205" s="162">
        <f>SUM(P206:P216)</f>
        <v>57.284800000000004</v>
      </c>
      <c r="Q205" s="161"/>
      <c r="R205" s="162">
        <f>SUM(R206:R216)</f>
        <v>347.68791999999996</v>
      </c>
      <c r="S205" s="161"/>
      <c r="T205" s="163">
        <f>SUM(T206:T216)</f>
        <v>0</v>
      </c>
      <c r="AR205" s="164" t="s">
        <v>22</v>
      </c>
      <c r="AT205" s="165" t="s">
        <v>71</v>
      </c>
      <c r="AU205" s="165" t="s">
        <v>22</v>
      </c>
      <c r="AY205" s="164" t="s">
        <v>133</v>
      </c>
      <c r="BK205" s="166">
        <f>SUM(BK206:BK216)</f>
        <v>200525.52000000002</v>
      </c>
    </row>
    <row r="206" spans="2:65" s="1" customFormat="1" ht="31.5" customHeight="1">
      <c r="B206" s="36"/>
      <c r="C206" s="170" t="s">
        <v>398</v>
      </c>
      <c r="D206" s="170" t="s">
        <v>135</v>
      </c>
      <c r="E206" s="171" t="s">
        <v>1394</v>
      </c>
      <c r="F206" s="172" t="s">
        <v>1395</v>
      </c>
      <c r="G206" s="173" t="s">
        <v>168</v>
      </c>
      <c r="H206" s="174">
        <v>356</v>
      </c>
      <c r="I206" s="175">
        <v>120</v>
      </c>
      <c r="J206" s="175">
        <f>ROUND(I206*H206,2)</f>
        <v>42720</v>
      </c>
      <c r="K206" s="172" t="s">
        <v>139</v>
      </c>
      <c r="L206" s="56"/>
      <c r="M206" s="176" t="s">
        <v>20</v>
      </c>
      <c r="N206" s="177" t="s">
        <v>43</v>
      </c>
      <c r="O206" s="178">
        <v>1.9E-2</v>
      </c>
      <c r="P206" s="178">
        <f>O206*H206</f>
        <v>6.7640000000000002</v>
      </c>
      <c r="Q206" s="178">
        <v>0.40481</v>
      </c>
      <c r="R206" s="178">
        <f>Q206*H206</f>
        <v>144.11236</v>
      </c>
      <c r="S206" s="178">
        <v>0</v>
      </c>
      <c r="T206" s="179">
        <f>S206*H206</f>
        <v>0</v>
      </c>
      <c r="AR206" s="22" t="s">
        <v>140</v>
      </c>
      <c r="AT206" s="22" t="s">
        <v>135</v>
      </c>
      <c r="AU206" s="22" t="s">
        <v>81</v>
      </c>
      <c r="AY206" s="22" t="s">
        <v>133</v>
      </c>
      <c r="BE206" s="180">
        <f>IF(N206="základní",J206,0)</f>
        <v>42720</v>
      </c>
      <c r="BF206" s="180">
        <f>IF(N206="snížená",J206,0)</f>
        <v>0</v>
      </c>
      <c r="BG206" s="180">
        <f>IF(N206="zákl. přenesená",J206,0)</f>
        <v>0</v>
      </c>
      <c r="BH206" s="180">
        <f>IF(N206="sníž. přenesená",J206,0)</f>
        <v>0</v>
      </c>
      <c r="BI206" s="180">
        <f>IF(N206="nulová",J206,0)</f>
        <v>0</v>
      </c>
      <c r="BJ206" s="22" t="s">
        <v>22</v>
      </c>
      <c r="BK206" s="180">
        <f>ROUND(I206*H206,2)</f>
        <v>42720</v>
      </c>
      <c r="BL206" s="22" t="s">
        <v>140</v>
      </c>
      <c r="BM206" s="22" t="s">
        <v>1396</v>
      </c>
    </row>
    <row r="207" spans="2:65" s="1" customFormat="1" ht="22.5" customHeight="1">
      <c r="B207" s="36"/>
      <c r="C207" s="170" t="s">
        <v>402</v>
      </c>
      <c r="D207" s="170" t="s">
        <v>135</v>
      </c>
      <c r="E207" s="171" t="s">
        <v>1397</v>
      </c>
      <c r="F207" s="172" t="s">
        <v>1398</v>
      </c>
      <c r="G207" s="173" t="s">
        <v>168</v>
      </c>
      <c r="H207" s="174">
        <v>356</v>
      </c>
      <c r="I207" s="175">
        <v>171</v>
      </c>
      <c r="J207" s="175">
        <f>ROUND(I207*H207,2)</f>
        <v>60876</v>
      </c>
      <c r="K207" s="172" t="s">
        <v>139</v>
      </c>
      <c r="L207" s="56"/>
      <c r="M207" s="176" t="s">
        <v>20</v>
      </c>
      <c r="N207" s="177" t="s">
        <v>43</v>
      </c>
      <c r="O207" s="178">
        <v>3.1E-2</v>
      </c>
      <c r="P207" s="178">
        <f>O207*H207</f>
        <v>11.036</v>
      </c>
      <c r="Q207" s="178">
        <v>0.47260000000000002</v>
      </c>
      <c r="R207" s="178">
        <f>Q207*H207</f>
        <v>168.2456</v>
      </c>
      <c r="S207" s="178">
        <v>0</v>
      </c>
      <c r="T207" s="179">
        <f>S207*H207</f>
        <v>0</v>
      </c>
      <c r="AR207" s="22" t="s">
        <v>140</v>
      </c>
      <c r="AT207" s="22" t="s">
        <v>135</v>
      </c>
      <c r="AU207" s="22" t="s">
        <v>81</v>
      </c>
      <c r="AY207" s="22" t="s">
        <v>133</v>
      </c>
      <c r="BE207" s="180">
        <f>IF(N207="základní",J207,0)</f>
        <v>60876</v>
      </c>
      <c r="BF207" s="180">
        <f>IF(N207="snížená",J207,0)</f>
        <v>0</v>
      </c>
      <c r="BG207" s="180">
        <f>IF(N207="zákl. přenesená",J207,0)</f>
        <v>0</v>
      </c>
      <c r="BH207" s="180">
        <f>IF(N207="sníž. přenesená",J207,0)</f>
        <v>0</v>
      </c>
      <c r="BI207" s="180">
        <f>IF(N207="nulová",J207,0)</f>
        <v>0</v>
      </c>
      <c r="BJ207" s="22" t="s">
        <v>22</v>
      </c>
      <c r="BK207" s="180">
        <f>ROUND(I207*H207,2)</f>
        <v>60876</v>
      </c>
      <c r="BL207" s="22" t="s">
        <v>140</v>
      </c>
      <c r="BM207" s="22" t="s">
        <v>1399</v>
      </c>
    </row>
    <row r="208" spans="2:65" s="1" customFormat="1" ht="22.5" customHeight="1">
      <c r="B208" s="36"/>
      <c r="C208" s="170" t="s">
        <v>406</v>
      </c>
      <c r="D208" s="170" t="s">
        <v>135</v>
      </c>
      <c r="E208" s="171" t="s">
        <v>1400</v>
      </c>
      <c r="F208" s="172" t="s">
        <v>1401</v>
      </c>
      <c r="G208" s="173" t="s">
        <v>168</v>
      </c>
      <c r="H208" s="174">
        <v>356</v>
      </c>
      <c r="I208" s="175">
        <v>180</v>
      </c>
      <c r="J208" s="175">
        <f>ROUND(I208*H208,2)</f>
        <v>64080</v>
      </c>
      <c r="K208" s="172" t="s">
        <v>20</v>
      </c>
      <c r="L208" s="56"/>
      <c r="M208" s="176" t="s">
        <v>20</v>
      </c>
      <c r="N208" s="177" t="s">
        <v>43</v>
      </c>
      <c r="O208" s="178">
        <v>0</v>
      </c>
      <c r="P208" s="178">
        <f>O208*H208</f>
        <v>0</v>
      </c>
      <c r="Q208" s="178">
        <v>0.06</v>
      </c>
      <c r="R208" s="178">
        <f>Q208*H208</f>
        <v>21.36</v>
      </c>
      <c r="S208" s="178">
        <v>0</v>
      </c>
      <c r="T208" s="179">
        <f>S208*H208</f>
        <v>0</v>
      </c>
      <c r="AR208" s="22" t="s">
        <v>140</v>
      </c>
      <c r="AT208" s="22" t="s">
        <v>135</v>
      </c>
      <c r="AU208" s="22" t="s">
        <v>81</v>
      </c>
      <c r="AY208" s="22" t="s">
        <v>133</v>
      </c>
      <c r="BE208" s="180">
        <f>IF(N208="základní",J208,0)</f>
        <v>64080</v>
      </c>
      <c r="BF208" s="180">
        <f>IF(N208="snížená",J208,0)</f>
        <v>0</v>
      </c>
      <c r="BG208" s="180">
        <f>IF(N208="zákl. přenesená",J208,0)</f>
        <v>0</v>
      </c>
      <c r="BH208" s="180">
        <f>IF(N208="sníž. přenesená",J208,0)</f>
        <v>0</v>
      </c>
      <c r="BI208" s="180">
        <f>IF(N208="nulová",J208,0)</f>
        <v>0</v>
      </c>
      <c r="BJ208" s="22" t="s">
        <v>22</v>
      </c>
      <c r="BK208" s="180">
        <f>ROUND(I208*H208,2)</f>
        <v>64080</v>
      </c>
      <c r="BL208" s="22" t="s">
        <v>140</v>
      </c>
      <c r="BM208" s="22" t="s">
        <v>1402</v>
      </c>
    </row>
    <row r="209" spans="2:65" s="1" customFormat="1" ht="57" customHeight="1">
      <c r="B209" s="36"/>
      <c r="C209" s="170" t="s">
        <v>410</v>
      </c>
      <c r="D209" s="170" t="s">
        <v>135</v>
      </c>
      <c r="E209" s="171" t="s">
        <v>1403</v>
      </c>
      <c r="F209" s="172" t="s">
        <v>1404</v>
      </c>
      <c r="G209" s="173" t="s">
        <v>168</v>
      </c>
      <c r="H209" s="174">
        <v>12</v>
      </c>
      <c r="I209" s="175">
        <v>270</v>
      </c>
      <c r="J209" s="175">
        <f>ROUND(I209*H209,2)</f>
        <v>3240</v>
      </c>
      <c r="K209" s="172" t="s">
        <v>139</v>
      </c>
      <c r="L209" s="56"/>
      <c r="M209" s="176" t="s">
        <v>20</v>
      </c>
      <c r="N209" s="177" t="s">
        <v>43</v>
      </c>
      <c r="O209" s="178">
        <v>0.72</v>
      </c>
      <c r="P209" s="178">
        <f>O209*H209</f>
        <v>8.64</v>
      </c>
      <c r="Q209" s="178">
        <v>8.4250000000000005E-2</v>
      </c>
      <c r="R209" s="178">
        <f>Q209*H209</f>
        <v>1.0110000000000001</v>
      </c>
      <c r="S209" s="178">
        <v>0</v>
      </c>
      <c r="T209" s="179">
        <f>S209*H209</f>
        <v>0</v>
      </c>
      <c r="AR209" s="22" t="s">
        <v>140</v>
      </c>
      <c r="AT209" s="22" t="s">
        <v>135</v>
      </c>
      <c r="AU209" s="22" t="s">
        <v>81</v>
      </c>
      <c r="AY209" s="22" t="s">
        <v>133</v>
      </c>
      <c r="BE209" s="180">
        <f>IF(N209="základní",J209,0)</f>
        <v>3240</v>
      </c>
      <c r="BF209" s="180">
        <f>IF(N209="snížená",J209,0)</f>
        <v>0</v>
      </c>
      <c r="BG209" s="180">
        <f>IF(N209="zákl. přenesená",J209,0)</f>
        <v>0</v>
      </c>
      <c r="BH209" s="180">
        <f>IF(N209="sníž. přenesená",J209,0)</f>
        <v>0</v>
      </c>
      <c r="BI209" s="180">
        <f>IF(N209="nulová",J209,0)</f>
        <v>0</v>
      </c>
      <c r="BJ209" s="22" t="s">
        <v>22</v>
      </c>
      <c r="BK209" s="180">
        <f>ROUND(I209*H209,2)</f>
        <v>3240</v>
      </c>
      <c r="BL209" s="22" t="s">
        <v>140</v>
      </c>
      <c r="BM209" s="22" t="s">
        <v>1405</v>
      </c>
    </row>
    <row r="210" spans="2:65" s="1" customFormat="1" ht="121.5">
      <c r="B210" s="36"/>
      <c r="C210" s="58"/>
      <c r="D210" s="196" t="s">
        <v>142</v>
      </c>
      <c r="E210" s="58"/>
      <c r="F210" s="208" t="s">
        <v>1406</v>
      </c>
      <c r="G210" s="58"/>
      <c r="H210" s="58"/>
      <c r="I210" s="58"/>
      <c r="J210" s="58"/>
      <c r="K210" s="58"/>
      <c r="L210" s="56"/>
      <c r="M210" s="183"/>
      <c r="N210" s="37"/>
      <c r="O210" s="37"/>
      <c r="P210" s="37"/>
      <c r="Q210" s="37"/>
      <c r="R210" s="37"/>
      <c r="S210" s="37"/>
      <c r="T210" s="73"/>
      <c r="AT210" s="22" t="s">
        <v>142</v>
      </c>
      <c r="AU210" s="22" t="s">
        <v>81</v>
      </c>
    </row>
    <row r="211" spans="2:65" s="1" customFormat="1" ht="22.5" customHeight="1">
      <c r="B211" s="36"/>
      <c r="C211" s="209" t="s">
        <v>415</v>
      </c>
      <c r="D211" s="209" t="s">
        <v>232</v>
      </c>
      <c r="E211" s="210" t="s">
        <v>1407</v>
      </c>
      <c r="F211" s="211" t="s">
        <v>1408</v>
      </c>
      <c r="G211" s="212" t="s">
        <v>168</v>
      </c>
      <c r="H211" s="213">
        <v>12.6</v>
      </c>
      <c r="I211" s="214">
        <v>310</v>
      </c>
      <c r="J211" s="214">
        <f>ROUND(I211*H211,2)</f>
        <v>3906</v>
      </c>
      <c r="K211" s="211" t="s">
        <v>139</v>
      </c>
      <c r="L211" s="215"/>
      <c r="M211" s="216" t="s">
        <v>20</v>
      </c>
      <c r="N211" s="217" t="s">
        <v>43</v>
      </c>
      <c r="O211" s="178">
        <v>0</v>
      </c>
      <c r="P211" s="178">
        <f>O211*H211</f>
        <v>0</v>
      </c>
      <c r="Q211" s="178">
        <v>0.18</v>
      </c>
      <c r="R211" s="178">
        <f>Q211*H211</f>
        <v>2.2679999999999998</v>
      </c>
      <c r="S211" s="178">
        <v>0</v>
      </c>
      <c r="T211" s="179">
        <f>S211*H211</f>
        <v>0</v>
      </c>
      <c r="AR211" s="22" t="s">
        <v>182</v>
      </c>
      <c r="AT211" s="22" t="s">
        <v>232</v>
      </c>
      <c r="AU211" s="22" t="s">
        <v>81</v>
      </c>
      <c r="AY211" s="22" t="s">
        <v>133</v>
      </c>
      <c r="BE211" s="180">
        <f>IF(N211="základní",J211,0)</f>
        <v>3906</v>
      </c>
      <c r="BF211" s="180">
        <f>IF(N211="snížená",J211,0)</f>
        <v>0</v>
      </c>
      <c r="BG211" s="180">
        <f>IF(N211="zákl. přenesená",J211,0)</f>
        <v>0</v>
      </c>
      <c r="BH211" s="180">
        <f>IF(N211="sníž. přenesená",J211,0)</f>
        <v>0</v>
      </c>
      <c r="BI211" s="180">
        <f>IF(N211="nulová",J211,0)</f>
        <v>0</v>
      </c>
      <c r="BJ211" s="22" t="s">
        <v>22</v>
      </c>
      <c r="BK211" s="180">
        <f>ROUND(I211*H211,2)</f>
        <v>3906</v>
      </c>
      <c r="BL211" s="22" t="s">
        <v>140</v>
      </c>
      <c r="BM211" s="22" t="s">
        <v>1409</v>
      </c>
    </row>
    <row r="212" spans="2:65" s="11" customFormat="1">
      <c r="B212" s="184"/>
      <c r="C212" s="185"/>
      <c r="D212" s="196" t="s">
        <v>144</v>
      </c>
      <c r="E212" s="205" t="s">
        <v>20</v>
      </c>
      <c r="F212" s="206" t="s">
        <v>1410</v>
      </c>
      <c r="G212" s="185"/>
      <c r="H212" s="207">
        <v>12.6</v>
      </c>
      <c r="I212" s="185"/>
      <c r="J212" s="185"/>
      <c r="K212" s="185"/>
      <c r="L212" s="189"/>
      <c r="M212" s="190"/>
      <c r="N212" s="191"/>
      <c r="O212" s="191"/>
      <c r="P212" s="191"/>
      <c r="Q212" s="191"/>
      <c r="R212" s="191"/>
      <c r="S212" s="191"/>
      <c r="T212" s="192"/>
      <c r="AT212" s="193" t="s">
        <v>144</v>
      </c>
      <c r="AU212" s="193" t="s">
        <v>81</v>
      </c>
      <c r="AV212" s="11" t="s">
        <v>81</v>
      </c>
      <c r="AW212" s="11" t="s">
        <v>146</v>
      </c>
      <c r="AX212" s="11" t="s">
        <v>22</v>
      </c>
      <c r="AY212" s="193" t="s">
        <v>133</v>
      </c>
    </row>
    <row r="213" spans="2:65" s="1" customFormat="1" ht="44.25" customHeight="1">
      <c r="B213" s="36"/>
      <c r="C213" s="170" t="s">
        <v>419</v>
      </c>
      <c r="D213" s="170" t="s">
        <v>135</v>
      </c>
      <c r="E213" s="171" t="s">
        <v>1411</v>
      </c>
      <c r="F213" s="172" t="s">
        <v>1412</v>
      </c>
      <c r="G213" s="173" t="s">
        <v>168</v>
      </c>
      <c r="H213" s="174">
        <v>47.6</v>
      </c>
      <c r="I213" s="175">
        <v>197</v>
      </c>
      <c r="J213" s="175">
        <f>ROUND(I213*H213,2)</f>
        <v>9377.2000000000007</v>
      </c>
      <c r="K213" s="172" t="s">
        <v>139</v>
      </c>
      <c r="L213" s="56"/>
      <c r="M213" s="176" t="s">
        <v>20</v>
      </c>
      <c r="N213" s="177" t="s">
        <v>43</v>
      </c>
      <c r="O213" s="178">
        <v>0.64800000000000002</v>
      </c>
      <c r="P213" s="178">
        <f>O213*H213</f>
        <v>30.844800000000003</v>
      </c>
      <c r="Q213" s="178">
        <v>0.10100000000000001</v>
      </c>
      <c r="R213" s="178">
        <f>Q213*H213</f>
        <v>4.8076000000000008</v>
      </c>
      <c r="S213" s="178">
        <v>0</v>
      </c>
      <c r="T213" s="179">
        <f>S213*H213</f>
        <v>0</v>
      </c>
      <c r="AR213" s="22" t="s">
        <v>140</v>
      </c>
      <c r="AT213" s="22" t="s">
        <v>135</v>
      </c>
      <c r="AU213" s="22" t="s">
        <v>81</v>
      </c>
      <c r="AY213" s="22" t="s">
        <v>133</v>
      </c>
      <c r="BE213" s="180">
        <f>IF(N213="základní",J213,0)</f>
        <v>9377.2000000000007</v>
      </c>
      <c r="BF213" s="180">
        <f>IF(N213="snížená",J213,0)</f>
        <v>0</v>
      </c>
      <c r="BG213" s="180">
        <f>IF(N213="zákl. přenesená",J213,0)</f>
        <v>0</v>
      </c>
      <c r="BH213" s="180">
        <f>IF(N213="sníž. přenesená",J213,0)</f>
        <v>0</v>
      </c>
      <c r="BI213" s="180">
        <f>IF(N213="nulová",J213,0)</f>
        <v>0</v>
      </c>
      <c r="BJ213" s="22" t="s">
        <v>22</v>
      </c>
      <c r="BK213" s="180">
        <f>ROUND(I213*H213,2)</f>
        <v>9377.2000000000007</v>
      </c>
      <c r="BL213" s="22" t="s">
        <v>140</v>
      </c>
      <c r="BM213" s="22" t="s">
        <v>1413</v>
      </c>
    </row>
    <row r="214" spans="2:65" s="1" customFormat="1" ht="81">
      <c r="B214" s="36"/>
      <c r="C214" s="58"/>
      <c r="D214" s="196" t="s">
        <v>142</v>
      </c>
      <c r="E214" s="58"/>
      <c r="F214" s="208" t="s">
        <v>1414</v>
      </c>
      <c r="G214" s="58"/>
      <c r="H214" s="58"/>
      <c r="I214" s="58"/>
      <c r="J214" s="58"/>
      <c r="K214" s="58"/>
      <c r="L214" s="56"/>
      <c r="M214" s="183"/>
      <c r="N214" s="37"/>
      <c r="O214" s="37"/>
      <c r="P214" s="37"/>
      <c r="Q214" s="37"/>
      <c r="R214" s="37"/>
      <c r="S214" s="37"/>
      <c r="T214" s="73"/>
      <c r="AT214" s="22" t="s">
        <v>142</v>
      </c>
      <c r="AU214" s="22" t="s">
        <v>81</v>
      </c>
    </row>
    <row r="215" spans="2:65" s="1" customFormat="1" ht="22.5" customHeight="1">
      <c r="B215" s="36"/>
      <c r="C215" s="209" t="s">
        <v>424</v>
      </c>
      <c r="D215" s="209" t="s">
        <v>232</v>
      </c>
      <c r="E215" s="210" t="s">
        <v>1415</v>
      </c>
      <c r="F215" s="211" t="s">
        <v>1416</v>
      </c>
      <c r="G215" s="212" t="s">
        <v>168</v>
      </c>
      <c r="H215" s="213">
        <v>49.027999999999999</v>
      </c>
      <c r="I215" s="214">
        <v>333</v>
      </c>
      <c r="J215" s="214">
        <f>ROUND(I215*H215,2)</f>
        <v>16326.32</v>
      </c>
      <c r="K215" s="211" t="s">
        <v>20</v>
      </c>
      <c r="L215" s="215"/>
      <c r="M215" s="216" t="s">
        <v>20</v>
      </c>
      <c r="N215" s="217" t="s">
        <v>43</v>
      </c>
      <c r="O215" s="178">
        <v>0</v>
      </c>
      <c r="P215" s="178">
        <f>O215*H215</f>
        <v>0</v>
      </c>
      <c r="Q215" s="178">
        <v>0.12</v>
      </c>
      <c r="R215" s="178">
        <f>Q215*H215</f>
        <v>5.8833599999999997</v>
      </c>
      <c r="S215" s="178">
        <v>0</v>
      </c>
      <c r="T215" s="179">
        <f>S215*H215</f>
        <v>0</v>
      </c>
      <c r="AR215" s="22" t="s">
        <v>182</v>
      </c>
      <c r="AT215" s="22" t="s">
        <v>232</v>
      </c>
      <c r="AU215" s="22" t="s">
        <v>81</v>
      </c>
      <c r="AY215" s="22" t="s">
        <v>133</v>
      </c>
      <c r="BE215" s="180">
        <f>IF(N215="základní",J215,0)</f>
        <v>16326.32</v>
      </c>
      <c r="BF215" s="180">
        <f>IF(N215="snížená",J215,0)</f>
        <v>0</v>
      </c>
      <c r="BG215" s="180">
        <f>IF(N215="zákl. přenesená",J215,0)</f>
        <v>0</v>
      </c>
      <c r="BH215" s="180">
        <f>IF(N215="sníž. přenesená",J215,0)</f>
        <v>0</v>
      </c>
      <c r="BI215" s="180">
        <f>IF(N215="nulová",J215,0)</f>
        <v>0</v>
      </c>
      <c r="BJ215" s="22" t="s">
        <v>22</v>
      </c>
      <c r="BK215" s="180">
        <f>ROUND(I215*H215,2)</f>
        <v>16326.32</v>
      </c>
      <c r="BL215" s="22" t="s">
        <v>140</v>
      </c>
      <c r="BM215" s="22" t="s">
        <v>1417</v>
      </c>
    </row>
    <row r="216" spans="2:65" s="11" customFormat="1">
      <c r="B216" s="184"/>
      <c r="C216" s="185"/>
      <c r="D216" s="181" t="s">
        <v>144</v>
      </c>
      <c r="E216" s="186" t="s">
        <v>20</v>
      </c>
      <c r="F216" s="187" t="s">
        <v>1418</v>
      </c>
      <c r="G216" s="185"/>
      <c r="H216" s="188">
        <v>49.027999999999999</v>
      </c>
      <c r="I216" s="185"/>
      <c r="J216" s="185"/>
      <c r="K216" s="185"/>
      <c r="L216" s="189"/>
      <c r="M216" s="190"/>
      <c r="N216" s="191"/>
      <c r="O216" s="191"/>
      <c r="P216" s="191"/>
      <c r="Q216" s="191"/>
      <c r="R216" s="191"/>
      <c r="S216" s="191"/>
      <c r="T216" s="192"/>
      <c r="AT216" s="193" t="s">
        <v>144</v>
      </c>
      <c r="AU216" s="193" t="s">
        <v>81</v>
      </c>
      <c r="AV216" s="11" t="s">
        <v>81</v>
      </c>
      <c r="AW216" s="11" t="s">
        <v>146</v>
      </c>
      <c r="AX216" s="11" t="s">
        <v>22</v>
      </c>
      <c r="AY216" s="193" t="s">
        <v>133</v>
      </c>
    </row>
    <row r="217" spans="2:65" s="10" customFormat="1" ht="29.85" customHeight="1">
      <c r="B217" s="154"/>
      <c r="C217" s="155"/>
      <c r="D217" s="167" t="s">
        <v>71</v>
      </c>
      <c r="E217" s="168" t="s">
        <v>182</v>
      </c>
      <c r="F217" s="168" t="s">
        <v>281</v>
      </c>
      <c r="G217" s="155"/>
      <c r="H217" s="155"/>
      <c r="I217" s="155"/>
      <c r="J217" s="169">
        <f>BK217</f>
        <v>1024000</v>
      </c>
      <c r="K217" s="155"/>
      <c r="L217" s="159"/>
      <c r="M217" s="160"/>
      <c r="N217" s="161"/>
      <c r="O217" s="161"/>
      <c r="P217" s="162">
        <f>P218</f>
        <v>0.67900000000000005</v>
      </c>
      <c r="Q217" s="161"/>
      <c r="R217" s="162">
        <f>R218</f>
        <v>0</v>
      </c>
      <c r="S217" s="161"/>
      <c r="T217" s="163">
        <f>T218</f>
        <v>0</v>
      </c>
      <c r="AR217" s="164" t="s">
        <v>22</v>
      </c>
      <c r="AT217" s="165" t="s">
        <v>71</v>
      </c>
      <c r="AU217" s="165" t="s">
        <v>22</v>
      </c>
      <c r="AY217" s="164" t="s">
        <v>133</v>
      </c>
      <c r="BK217" s="166">
        <f>BK218</f>
        <v>1024000</v>
      </c>
    </row>
    <row r="218" spans="2:65" s="1" customFormat="1" ht="31.5" customHeight="1">
      <c r="B218" s="36"/>
      <c r="C218" s="170" t="s">
        <v>428</v>
      </c>
      <c r="D218" s="170" t="s">
        <v>135</v>
      </c>
      <c r="E218" s="171" t="s">
        <v>1419</v>
      </c>
      <c r="F218" s="172" t="s">
        <v>1420</v>
      </c>
      <c r="G218" s="173" t="s">
        <v>450</v>
      </c>
      <c r="H218" s="174">
        <v>1</v>
      </c>
      <c r="I218" s="175">
        <v>1024000</v>
      </c>
      <c r="J218" s="175">
        <f>ROUND(I218*H218,2)</f>
        <v>1024000</v>
      </c>
      <c r="K218" s="172" t="s">
        <v>20</v>
      </c>
      <c r="L218" s="56"/>
      <c r="M218" s="176" t="s">
        <v>20</v>
      </c>
      <c r="N218" s="177" t="s">
        <v>43</v>
      </c>
      <c r="O218" s="178">
        <v>0.67900000000000005</v>
      </c>
      <c r="P218" s="178">
        <f>O218*H218</f>
        <v>0.67900000000000005</v>
      </c>
      <c r="Q218" s="178">
        <v>0</v>
      </c>
      <c r="R218" s="178">
        <f>Q218*H218</f>
        <v>0</v>
      </c>
      <c r="S218" s="178">
        <v>0</v>
      </c>
      <c r="T218" s="179">
        <f>S218*H218</f>
        <v>0</v>
      </c>
      <c r="AR218" s="22" t="s">
        <v>140</v>
      </c>
      <c r="AT218" s="22" t="s">
        <v>135</v>
      </c>
      <c r="AU218" s="22" t="s">
        <v>81</v>
      </c>
      <c r="AY218" s="22" t="s">
        <v>133</v>
      </c>
      <c r="BE218" s="180">
        <f>IF(N218="základní",J218,0)</f>
        <v>1024000</v>
      </c>
      <c r="BF218" s="180">
        <f>IF(N218="snížená",J218,0)</f>
        <v>0</v>
      </c>
      <c r="BG218" s="180">
        <f>IF(N218="zákl. přenesená",J218,0)</f>
        <v>0</v>
      </c>
      <c r="BH218" s="180">
        <f>IF(N218="sníž. přenesená",J218,0)</f>
        <v>0</v>
      </c>
      <c r="BI218" s="180">
        <f>IF(N218="nulová",J218,0)</f>
        <v>0</v>
      </c>
      <c r="BJ218" s="22" t="s">
        <v>22</v>
      </c>
      <c r="BK218" s="180">
        <f>ROUND(I218*H218,2)</f>
        <v>1024000</v>
      </c>
      <c r="BL218" s="22" t="s">
        <v>140</v>
      </c>
      <c r="BM218" s="22" t="s">
        <v>1421</v>
      </c>
    </row>
    <row r="219" spans="2:65" s="10" customFormat="1" ht="29.85" customHeight="1">
      <c r="B219" s="154"/>
      <c r="C219" s="155"/>
      <c r="D219" s="167" t="s">
        <v>71</v>
      </c>
      <c r="E219" s="168" t="s">
        <v>186</v>
      </c>
      <c r="F219" s="168" t="s">
        <v>1144</v>
      </c>
      <c r="G219" s="155"/>
      <c r="H219" s="155"/>
      <c r="I219" s="155"/>
      <c r="J219" s="169">
        <f>BK219</f>
        <v>3780</v>
      </c>
      <c r="K219" s="155"/>
      <c r="L219" s="159"/>
      <c r="M219" s="160"/>
      <c r="N219" s="161"/>
      <c r="O219" s="161"/>
      <c r="P219" s="162">
        <f>SUM(P220:P222)</f>
        <v>2.12</v>
      </c>
      <c r="Q219" s="161"/>
      <c r="R219" s="162">
        <f>SUM(R220:R222)</f>
        <v>2.2662</v>
      </c>
      <c r="S219" s="161"/>
      <c r="T219" s="163">
        <f>SUM(T220:T222)</f>
        <v>0</v>
      </c>
      <c r="AR219" s="164" t="s">
        <v>22</v>
      </c>
      <c r="AT219" s="165" t="s">
        <v>71</v>
      </c>
      <c r="AU219" s="165" t="s">
        <v>22</v>
      </c>
      <c r="AY219" s="164" t="s">
        <v>133</v>
      </c>
      <c r="BK219" s="166">
        <f>SUM(BK220:BK222)</f>
        <v>3780</v>
      </c>
    </row>
    <row r="220" spans="2:65" s="1" customFormat="1" ht="31.5" customHeight="1">
      <c r="B220" s="36"/>
      <c r="C220" s="170" t="s">
        <v>433</v>
      </c>
      <c r="D220" s="170" t="s">
        <v>135</v>
      </c>
      <c r="E220" s="171" t="s">
        <v>1422</v>
      </c>
      <c r="F220" s="172" t="s">
        <v>1423</v>
      </c>
      <c r="G220" s="173" t="s">
        <v>162</v>
      </c>
      <c r="H220" s="174">
        <v>20</v>
      </c>
      <c r="I220" s="175">
        <v>113</v>
      </c>
      <c r="J220" s="175">
        <f>ROUND(I220*H220,2)</f>
        <v>2260</v>
      </c>
      <c r="K220" s="172" t="s">
        <v>139</v>
      </c>
      <c r="L220" s="56"/>
      <c r="M220" s="176" t="s">
        <v>20</v>
      </c>
      <c r="N220" s="177" t="s">
        <v>43</v>
      </c>
      <c r="O220" s="178">
        <v>0.106</v>
      </c>
      <c r="P220" s="178">
        <f>O220*H220</f>
        <v>2.12</v>
      </c>
      <c r="Q220" s="178">
        <v>8.5309999999999997E-2</v>
      </c>
      <c r="R220" s="178">
        <f>Q220*H220</f>
        <v>1.7061999999999999</v>
      </c>
      <c r="S220" s="178">
        <v>0</v>
      </c>
      <c r="T220" s="179">
        <f>S220*H220</f>
        <v>0</v>
      </c>
      <c r="AR220" s="22" t="s">
        <v>140</v>
      </c>
      <c r="AT220" s="22" t="s">
        <v>135</v>
      </c>
      <c r="AU220" s="22" t="s">
        <v>81</v>
      </c>
      <c r="AY220" s="22" t="s">
        <v>133</v>
      </c>
      <c r="BE220" s="180">
        <f>IF(N220="základní",J220,0)</f>
        <v>2260</v>
      </c>
      <c r="BF220" s="180">
        <f>IF(N220="snížená",J220,0)</f>
        <v>0</v>
      </c>
      <c r="BG220" s="180">
        <f>IF(N220="zákl. přenesená",J220,0)</f>
        <v>0</v>
      </c>
      <c r="BH220" s="180">
        <f>IF(N220="sníž. přenesená",J220,0)</f>
        <v>0</v>
      </c>
      <c r="BI220" s="180">
        <f>IF(N220="nulová",J220,0)</f>
        <v>0</v>
      </c>
      <c r="BJ220" s="22" t="s">
        <v>22</v>
      </c>
      <c r="BK220" s="180">
        <f>ROUND(I220*H220,2)</f>
        <v>2260</v>
      </c>
      <c r="BL220" s="22" t="s">
        <v>140</v>
      </c>
      <c r="BM220" s="22" t="s">
        <v>1424</v>
      </c>
    </row>
    <row r="221" spans="2:65" s="1" customFormat="1" ht="67.5">
      <c r="B221" s="36"/>
      <c r="C221" s="58"/>
      <c r="D221" s="196" t="s">
        <v>142</v>
      </c>
      <c r="E221" s="58"/>
      <c r="F221" s="208" t="s">
        <v>1425</v>
      </c>
      <c r="G221" s="58"/>
      <c r="H221" s="58"/>
      <c r="I221" s="58"/>
      <c r="J221" s="58"/>
      <c r="K221" s="58"/>
      <c r="L221" s="56"/>
      <c r="M221" s="183"/>
      <c r="N221" s="37"/>
      <c r="O221" s="37"/>
      <c r="P221" s="37"/>
      <c r="Q221" s="37"/>
      <c r="R221" s="37"/>
      <c r="S221" s="37"/>
      <c r="T221" s="73"/>
      <c r="AT221" s="22" t="s">
        <v>142</v>
      </c>
      <c r="AU221" s="22" t="s">
        <v>81</v>
      </c>
    </row>
    <row r="222" spans="2:65" s="1" customFormat="1" ht="22.5" customHeight="1">
      <c r="B222" s="36"/>
      <c r="C222" s="209" t="s">
        <v>439</v>
      </c>
      <c r="D222" s="209" t="s">
        <v>232</v>
      </c>
      <c r="E222" s="210" t="s">
        <v>1426</v>
      </c>
      <c r="F222" s="211" t="s">
        <v>1427</v>
      </c>
      <c r="G222" s="212" t="s">
        <v>293</v>
      </c>
      <c r="H222" s="213">
        <v>20</v>
      </c>
      <c r="I222" s="214">
        <v>76</v>
      </c>
      <c r="J222" s="214">
        <f>ROUND(I222*H222,2)</f>
        <v>1520</v>
      </c>
      <c r="K222" s="211" t="s">
        <v>139</v>
      </c>
      <c r="L222" s="215"/>
      <c r="M222" s="216" t="s">
        <v>20</v>
      </c>
      <c r="N222" s="217" t="s">
        <v>43</v>
      </c>
      <c r="O222" s="178">
        <v>0</v>
      </c>
      <c r="P222" s="178">
        <f>O222*H222</f>
        <v>0</v>
      </c>
      <c r="Q222" s="178">
        <v>2.8000000000000001E-2</v>
      </c>
      <c r="R222" s="178">
        <f>Q222*H222</f>
        <v>0.56000000000000005</v>
      </c>
      <c r="S222" s="178">
        <v>0</v>
      </c>
      <c r="T222" s="179">
        <f>S222*H222</f>
        <v>0</v>
      </c>
      <c r="AR222" s="22" t="s">
        <v>182</v>
      </c>
      <c r="AT222" s="22" t="s">
        <v>232</v>
      </c>
      <c r="AU222" s="22" t="s">
        <v>81</v>
      </c>
      <c r="AY222" s="22" t="s">
        <v>133</v>
      </c>
      <c r="BE222" s="180">
        <f>IF(N222="základní",J222,0)</f>
        <v>1520</v>
      </c>
      <c r="BF222" s="180">
        <f>IF(N222="snížená",J222,0)</f>
        <v>0</v>
      </c>
      <c r="BG222" s="180">
        <f>IF(N222="zákl. přenesená",J222,0)</f>
        <v>0</v>
      </c>
      <c r="BH222" s="180">
        <f>IF(N222="sníž. přenesená",J222,0)</f>
        <v>0</v>
      </c>
      <c r="BI222" s="180">
        <f>IF(N222="nulová",J222,0)</f>
        <v>0</v>
      </c>
      <c r="BJ222" s="22" t="s">
        <v>22</v>
      </c>
      <c r="BK222" s="180">
        <f>ROUND(I222*H222,2)</f>
        <v>1520</v>
      </c>
      <c r="BL222" s="22" t="s">
        <v>140</v>
      </c>
      <c r="BM222" s="22" t="s">
        <v>1428</v>
      </c>
    </row>
    <row r="223" spans="2:65" s="10" customFormat="1" ht="29.85" customHeight="1">
      <c r="B223" s="154"/>
      <c r="C223" s="155"/>
      <c r="D223" s="167" t="s">
        <v>71</v>
      </c>
      <c r="E223" s="168" t="s">
        <v>437</v>
      </c>
      <c r="F223" s="168" t="s">
        <v>438</v>
      </c>
      <c r="G223" s="155"/>
      <c r="H223" s="155"/>
      <c r="I223" s="155"/>
      <c r="J223" s="169">
        <f>BK223</f>
        <v>324538.62</v>
      </c>
      <c r="K223" s="155"/>
      <c r="L223" s="159"/>
      <c r="M223" s="160"/>
      <c r="N223" s="161"/>
      <c r="O223" s="161"/>
      <c r="P223" s="162">
        <f>SUM(P224:P225)</f>
        <v>222.41855999999999</v>
      </c>
      <c r="Q223" s="161"/>
      <c r="R223" s="162">
        <f>SUM(R224:R225)</f>
        <v>0</v>
      </c>
      <c r="S223" s="161"/>
      <c r="T223" s="163">
        <f>SUM(T224:T225)</f>
        <v>0</v>
      </c>
      <c r="AR223" s="164" t="s">
        <v>22</v>
      </c>
      <c r="AT223" s="165" t="s">
        <v>71</v>
      </c>
      <c r="AU223" s="165" t="s">
        <v>22</v>
      </c>
      <c r="AY223" s="164" t="s">
        <v>133</v>
      </c>
      <c r="BK223" s="166">
        <f>SUM(BK224:BK225)</f>
        <v>324538.62</v>
      </c>
    </row>
    <row r="224" spans="2:65" s="1" customFormat="1" ht="44.25" customHeight="1">
      <c r="B224" s="36"/>
      <c r="C224" s="170" t="s">
        <v>447</v>
      </c>
      <c r="D224" s="170" t="s">
        <v>135</v>
      </c>
      <c r="E224" s="171" t="s">
        <v>1429</v>
      </c>
      <c r="F224" s="172" t="s">
        <v>1430</v>
      </c>
      <c r="G224" s="173" t="s">
        <v>216</v>
      </c>
      <c r="H224" s="174">
        <v>534.66</v>
      </c>
      <c r="I224" s="175">
        <v>607</v>
      </c>
      <c r="J224" s="175">
        <f>ROUND(I224*H224,2)</f>
        <v>324538.62</v>
      </c>
      <c r="K224" s="172" t="s">
        <v>139</v>
      </c>
      <c r="L224" s="56"/>
      <c r="M224" s="176" t="s">
        <v>20</v>
      </c>
      <c r="N224" s="177" t="s">
        <v>43</v>
      </c>
      <c r="O224" s="178">
        <v>0.41599999999999998</v>
      </c>
      <c r="P224" s="178">
        <f>O224*H224</f>
        <v>222.41855999999999</v>
      </c>
      <c r="Q224" s="178">
        <v>0</v>
      </c>
      <c r="R224" s="178">
        <f>Q224*H224</f>
        <v>0</v>
      </c>
      <c r="S224" s="178">
        <v>0</v>
      </c>
      <c r="T224" s="179">
        <f>S224*H224</f>
        <v>0</v>
      </c>
      <c r="AR224" s="22" t="s">
        <v>140</v>
      </c>
      <c r="AT224" s="22" t="s">
        <v>135</v>
      </c>
      <c r="AU224" s="22" t="s">
        <v>81</v>
      </c>
      <c r="AY224" s="22" t="s">
        <v>133</v>
      </c>
      <c r="BE224" s="180">
        <f>IF(N224="základní",J224,0)</f>
        <v>324538.62</v>
      </c>
      <c r="BF224" s="180">
        <f>IF(N224="snížená",J224,0)</f>
        <v>0</v>
      </c>
      <c r="BG224" s="180">
        <f>IF(N224="zákl. přenesená",J224,0)</f>
        <v>0</v>
      </c>
      <c r="BH224" s="180">
        <f>IF(N224="sníž. přenesená",J224,0)</f>
        <v>0</v>
      </c>
      <c r="BI224" s="180">
        <f>IF(N224="nulová",J224,0)</f>
        <v>0</v>
      </c>
      <c r="BJ224" s="22" t="s">
        <v>22</v>
      </c>
      <c r="BK224" s="180">
        <f>ROUND(I224*H224,2)</f>
        <v>324538.62</v>
      </c>
      <c r="BL224" s="22" t="s">
        <v>140</v>
      </c>
      <c r="BM224" s="22" t="s">
        <v>1431</v>
      </c>
    </row>
    <row r="225" spans="2:65" s="1" customFormat="1" ht="40.5">
      <c r="B225" s="36"/>
      <c r="C225" s="58"/>
      <c r="D225" s="181" t="s">
        <v>142</v>
      </c>
      <c r="E225" s="58"/>
      <c r="F225" s="182" t="s">
        <v>1432</v>
      </c>
      <c r="G225" s="58"/>
      <c r="H225" s="58"/>
      <c r="I225" s="58"/>
      <c r="J225" s="58"/>
      <c r="K225" s="58"/>
      <c r="L225" s="56"/>
      <c r="M225" s="183"/>
      <c r="N225" s="37"/>
      <c r="O225" s="37"/>
      <c r="P225" s="37"/>
      <c r="Q225" s="37"/>
      <c r="R225" s="37"/>
      <c r="S225" s="37"/>
      <c r="T225" s="73"/>
      <c r="AT225" s="22" t="s">
        <v>142</v>
      </c>
      <c r="AU225" s="22" t="s">
        <v>81</v>
      </c>
    </row>
    <row r="226" spans="2:65" s="10" customFormat="1" ht="37.35" customHeight="1">
      <c r="B226" s="154"/>
      <c r="C226" s="155"/>
      <c r="D226" s="156" t="s">
        <v>71</v>
      </c>
      <c r="E226" s="157" t="s">
        <v>1025</v>
      </c>
      <c r="F226" s="157" t="s">
        <v>1025</v>
      </c>
      <c r="G226" s="155"/>
      <c r="H226" s="155"/>
      <c r="I226" s="155"/>
      <c r="J226" s="158">
        <f>BK226</f>
        <v>36081.03</v>
      </c>
      <c r="K226" s="155"/>
      <c r="L226" s="159"/>
      <c r="M226" s="160"/>
      <c r="N226" s="161"/>
      <c r="O226" s="161"/>
      <c r="P226" s="162">
        <f>P227+P232</f>
        <v>25.578849999999999</v>
      </c>
      <c r="Q226" s="161"/>
      <c r="R226" s="162">
        <f>R227+R232</f>
        <v>0.5656500000000001</v>
      </c>
      <c r="S226" s="161"/>
      <c r="T226" s="163">
        <f>T227+T232</f>
        <v>0</v>
      </c>
      <c r="AR226" s="164" t="s">
        <v>81</v>
      </c>
      <c r="AT226" s="165" t="s">
        <v>71</v>
      </c>
      <c r="AU226" s="165" t="s">
        <v>72</v>
      </c>
      <c r="AY226" s="164" t="s">
        <v>133</v>
      </c>
      <c r="BK226" s="166">
        <f>BK227+BK232</f>
        <v>36081.03</v>
      </c>
    </row>
    <row r="227" spans="2:65" s="10" customFormat="1" ht="19.899999999999999" customHeight="1">
      <c r="B227" s="154"/>
      <c r="C227" s="155"/>
      <c r="D227" s="167" t="s">
        <v>71</v>
      </c>
      <c r="E227" s="168" t="s">
        <v>1433</v>
      </c>
      <c r="F227" s="168" t="s">
        <v>1434</v>
      </c>
      <c r="G227" s="155"/>
      <c r="H227" s="155"/>
      <c r="I227" s="155"/>
      <c r="J227" s="169">
        <f>BK227</f>
        <v>25614.6</v>
      </c>
      <c r="K227" s="155"/>
      <c r="L227" s="159"/>
      <c r="M227" s="160"/>
      <c r="N227" s="161"/>
      <c r="O227" s="161"/>
      <c r="P227" s="162">
        <f>SUM(P228:P231)</f>
        <v>2.38985</v>
      </c>
      <c r="Q227" s="161"/>
      <c r="R227" s="162">
        <f>SUM(R228:R231)</f>
        <v>0.55000000000000004</v>
      </c>
      <c r="S227" s="161"/>
      <c r="T227" s="163">
        <f>SUM(T228:T231)</f>
        <v>0</v>
      </c>
      <c r="AR227" s="164" t="s">
        <v>81</v>
      </c>
      <c r="AT227" s="165" t="s">
        <v>71</v>
      </c>
      <c r="AU227" s="165" t="s">
        <v>22</v>
      </c>
      <c r="AY227" s="164" t="s">
        <v>133</v>
      </c>
      <c r="BK227" s="166">
        <f>SUM(BK228:BK231)</f>
        <v>25614.6</v>
      </c>
    </row>
    <row r="228" spans="2:65" s="1" customFormat="1" ht="22.5" customHeight="1">
      <c r="B228" s="36"/>
      <c r="C228" s="170" t="s">
        <v>665</v>
      </c>
      <c r="D228" s="170" t="s">
        <v>135</v>
      </c>
      <c r="E228" s="171" t="s">
        <v>1435</v>
      </c>
      <c r="F228" s="172" t="s">
        <v>1436</v>
      </c>
      <c r="G228" s="173" t="s">
        <v>1437</v>
      </c>
      <c r="H228" s="174">
        <v>1</v>
      </c>
      <c r="I228" s="175">
        <v>16500</v>
      </c>
      <c r="J228" s="175">
        <f>ROUND(I228*H228,2)</f>
        <v>16500</v>
      </c>
      <c r="K228" s="172" t="s">
        <v>20</v>
      </c>
      <c r="L228" s="56"/>
      <c r="M228" s="176" t="s">
        <v>20</v>
      </c>
      <c r="N228" s="177" t="s">
        <v>43</v>
      </c>
      <c r="O228" s="178">
        <v>0.28000000000000003</v>
      </c>
      <c r="P228" s="178">
        <f>O228*H228</f>
        <v>0.28000000000000003</v>
      </c>
      <c r="Q228" s="178">
        <v>0.4</v>
      </c>
      <c r="R228" s="178">
        <f>Q228*H228</f>
        <v>0.4</v>
      </c>
      <c r="S228" s="178">
        <v>0</v>
      </c>
      <c r="T228" s="179">
        <f>S228*H228</f>
        <v>0</v>
      </c>
      <c r="AR228" s="22" t="s">
        <v>219</v>
      </c>
      <c r="AT228" s="22" t="s">
        <v>135</v>
      </c>
      <c r="AU228" s="22" t="s">
        <v>81</v>
      </c>
      <c r="AY228" s="22" t="s">
        <v>133</v>
      </c>
      <c r="BE228" s="180">
        <f>IF(N228="základní",J228,0)</f>
        <v>16500</v>
      </c>
      <c r="BF228" s="180">
        <f>IF(N228="snížená",J228,0)</f>
        <v>0</v>
      </c>
      <c r="BG228" s="180">
        <f>IF(N228="zákl. přenesená",J228,0)</f>
        <v>0</v>
      </c>
      <c r="BH228" s="180">
        <f>IF(N228="sníž. přenesená",J228,0)</f>
        <v>0</v>
      </c>
      <c r="BI228" s="180">
        <f>IF(N228="nulová",J228,0)</f>
        <v>0</v>
      </c>
      <c r="BJ228" s="22" t="s">
        <v>22</v>
      </c>
      <c r="BK228" s="180">
        <f>ROUND(I228*H228,2)</f>
        <v>16500</v>
      </c>
      <c r="BL228" s="22" t="s">
        <v>219</v>
      </c>
      <c r="BM228" s="22" t="s">
        <v>1438</v>
      </c>
    </row>
    <row r="229" spans="2:65" s="1" customFormat="1" ht="22.5" customHeight="1">
      <c r="B229" s="36"/>
      <c r="C229" s="170" t="s">
        <v>668</v>
      </c>
      <c r="D229" s="170" t="s">
        <v>135</v>
      </c>
      <c r="E229" s="171" t="s">
        <v>1439</v>
      </c>
      <c r="F229" s="172" t="s">
        <v>1440</v>
      </c>
      <c r="G229" s="173" t="s">
        <v>1437</v>
      </c>
      <c r="H229" s="174">
        <v>1</v>
      </c>
      <c r="I229" s="175">
        <v>8580</v>
      </c>
      <c r="J229" s="175">
        <f>ROUND(I229*H229,2)</f>
        <v>8580</v>
      </c>
      <c r="K229" s="172" t="s">
        <v>20</v>
      </c>
      <c r="L229" s="56"/>
      <c r="M229" s="176" t="s">
        <v>20</v>
      </c>
      <c r="N229" s="177" t="s">
        <v>43</v>
      </c>
      <c r="O229" s="178">
        <v>0.28000000000000003</v>
      </c>
      <c r="P229" s="178">
        <f>O229*H229</f>
        <v>0.28000000000000003</v>
      </c>
      <c r="Q229" s="178">
        <v>0.15</v>
      </c>
      <c r="R229" s="178">
        <f>Q229*H229</f>
        <v>0.15</v>
      </c>
      <c r="S229" s="178">
        <v>0</v>
      </c>
      <c r="T229" s="179">
        <f>S229*H229</f>
        <v>0</v>
      </c>
      <c r="AR229" s="22" t="s">
        <v>219</v>
      </c>
      <c r="AT229" s="22" t="s">
        <v>135</v>
      </c>
      <c r="AU229" s="22" t="s">
        <v>81</v>
      </c>
      <c r="AY229" s="22" t="s">
        <v>133</v>
      </c>
      <c r="BE229" s="180">
        <f>IF(N229="základní",J229,0)</f>
        <v>8580</v>
      </c>
      <c r="BF229" s="180">
        <f>IF(N229="snížená",J229,0)</f>
        <v>0</v>
      </c>
      <c r="BG229" s="180">
        <f>IF(N229="zákl. přenesená",J229,0)</f>
        <v>0</v>
      </c>
      <c r="BH229" s="180">
        <f>IF(N229="sníž. přenesená",J229,0)</f>
        <v>0</v>
      </c>
      <c r="BI229" s="180">
        <f>IF(N229="nulová",J229,0)</f>
        <v>0</v>
      </c>
      <c r="BJ229" s="22" t="s">
        <v>22</v>
      </c>
      <c r="BK229" s="180">
        <f>ROUND(I229*H229,2)</f>
        <v>8580</v>
      </c>
      <c r="BL229" s="22" t="s">
        <v>219</v>
      </c>
      <c r="BM229" s="22" t="s">
        <v>1441</v>
      </c>
    </row>
    <row r="230" spans="2:65" s="1" customFormat="1" ht="31.5" customHeight="1">
      <c r="B230" s="36"/>
      <c r="C230" s="170" t="s">
        <v>670</v>
      </c>
      <c r="D230" s="170" t="s">
        <v>135</v>
      </c>
      <c r="E230" s="171" t="s">
        <v>1442</v>
      </c>
      <c r="F230" s="172" t="s">
        <v>1034</v>
      </c>
      <c r="G230" s="173" t="s">
        <v>216</v>
      </c>
      <c r="H230" s="174">
        <v>0.55000000000000004</v>
      </c>
      <c r="I230" s="175">
        <v>972</v>
      </c>
      <c r="J230" s="175">
        <f>ROUND(I230*H230,2)</f>
        <v>534.6</v>
      </c>
      <c r="K230" s="172" t="s">
        <v>139</v>
      </c>
      <c r="L230" s="56"/>
      <c r="M230" s="176" t="s">
        <v>20</v>
      </c>
      <c r="N230" s="177" t="s">
        <v>43</v>
      </c>
      <c r="O230" s="178">
        <v>3.327</v>
      </c>
      <c r="P230" s="178">
        <f>O230*H230</f>
        <v>1.8298500000000002</v>
      </c>
      <c r="Q230" s="178">
        <v>0</v>
      </c>
      <c r="R230" s="178">
        <f>Q230*H230</f>
        <v>0</v>
      </c>
      <c r="S230" s="178">
        <v>0</v>
      </c>
      <c r="T230" s="179">
        <f>S230*H230</f>
        <v>0</v>
      </c>
      <c r="AR230" s="22" t="s">
        <v>219</v>
      </c>
      <c r="AT230" s="22" t="s">
        <v>135</v>
      </c>
      <c r="AU230" s="22" t="s">
        <v>81</v>
      </c>
      <c r="AY230" s="22" t="s">
        <v>133</v>
      </c>
      <c r="BE230" s="180">
        <f>IF(N230="základní",J230,0)</f>
        <v>534.6</v>
      </c>
      <c r="BF230" s="180">
        <f>IF(N230="snížená",J230,0)</f>
        <v>0</v>
      </c>
      <c r="BG230" s="180">
        <f>IF(N230="zákl. přenesená",J230,0)</f>
        <v>0</v>
      </c>
      <c r="BH230" s="180">
        <f>IF(N230="sníž. přenesená",J230,0)</f>
        <v>0</v>
      </c>
      <c r="BI230" s="180">
        <f>IF(N230="nulová",J230,0)</f>
        <v>0</v>
      </c>
      <c r="BJ230" s="22" t="s">
        <v>22</v>
      </c>
      <c r="BK230" s="180">
        <f>ROUND(I230*H230,2)</f>
        <v>534.6</v>
      </c>
      <c r="BL230" s="22" t="s">
        <v>219</v>
      </c>
      <c r="BM230" s="22" t="s">
        <v>1443</v>
      </c>
    </row>
    <row r="231" spans="2:65" s="1" customFormat="1" ht="121.5">
      <c r="B231" s="36"/>
      <c r="C231" s="58"/>
      <c r="D231" s="181" t="s">
        <v>142</v>
      </c>
      <c r="E231" s="58"/>
      <c r="F231" s="182" t="s">
        <v>1036</v>
      </c>
      <c r="G231" s="58"/>
      <c r="H231" s="58"/>
      <c r="I231" s="58"/>
      <c r="J231" s="58"/>
      <c r="K231" s="58"/>
      <c r="L231" s="56"/>
      <c r="M231" s="183"/>
      <c r="N231" s="37"/>
      <c r="O231" s="37"/>
      <c r="P231" s="37"/>
      <c r="Q231" s="37"/>
      <c r="R231" s="37"/>
      <c r="S231" s="37"/>
      <c r="T231" s="73"/>
      <c r="AT231" s="22" t="s">
        <v>142</v>
      </c>
      <c r="AU231" s="22" t="s">
        <v>81</v>
      </c>
    </row>
    <row r="232" spans="2:65" s="10" customFormat="1" ht="29.85" customHeight="1">
      <c r="B232" s="154"/>
      <c r="C232" s="155"/>
      <c r="D232" s="167" t="s">
        <v>71</v>
      </c>
      <c r="E232" s="168" t="s">
        <v>1444</v>
      </c>
      <c r="F232" s="168" t="s">
        <v>1445</v>
      </c>
      <c r="G232" s="155"/>
      <c r="H232" s="155"/>
      <c r="I232" s="155"/>
      <c r="J232" s="169">
        <f>BK232</f>
        <v>10466.43</v>
      </c>
      <c r="K232" s="155"/>
      <c r="L232" s="159"/>
      <c r="M232" s="160"/>
      <c r="N232" s="161"/>
      <c r="O232" s="161"/>
      <c r="P232" s="162">
        <f>SUM(P233:P244)</f>
        <v>23.189</v>
      </c>
      <c r="Q232" s="161"/>
      <c r="R232" s="162">
        <f>SUM(R233:R244)</f>
        <v>1.5650000000000001E-2</v>
      </c>
      <c r="S232" s="161"/>
      <c r="T232" s="163">
        <f>SUM(T233:T244)</f>
        <v>0</v>
      </c>
      <c r="AR232" s="164" t="s">
        <v>81</v>
      </c>
      <c r="AT232" s="165" t="s">
        <v>71</v>
      </c>
      <c r="AU232" s="165" t="s">
        <v>22</v>
      </c>
      <c r="AY232" s="164" t="s">
        <v>133</v>
      </c>
      <c r="BK232" s="166">
        <f>SUM(BK233:BK244)</f>
        <v>10466.43</v>
      </c>
    </row>
    <row r="233" spans="2:65" s="1" customFormat="1" ht="31.5" customHeight="1">
      <c r="B233" s="36"/>
      <c r="C233" s="170" t="s">
        <v>674</v>
      </c>
      <c r="D233" s="170" t="s">
        <v>135</v>
      </c>
      <c r="E233" s="171" t="s">
        <v>1446</v>
      </c>
      <c r="F233" s="172" t="s">
        <v>1447</v>
      </c>
      <c r="G233" s="173" t="s">
        <v>162</v>
      </c>
      <c r="H233" s="174">
        <v>141</v>
      </c>
      <c r="I233" s="175">
        <v>4.2699999999999996</v>
      </c>
      <c r="J233" s="175">
        <f>ROUND(I233*H233,2)</f>
        <v>602.07000000000005</v>
      </c>
      <c r="K233" s="172" t="s">
        <v>139</v>
      </c>
      <c r="L233" s="56"/>
      <c r="M233" s="176" t="s">
        <v>20</v>
      </c>
      <c r="N233" s="177" t="s">
        <v>43</v>
      </c>
      <c r="O233" s="178">
        <v>1.0999999999999999E-2</v>
      </c>
      <c r="P233" s="178">
        <f>O233*H233</f>
        <v>1.5509999999999999</v>
      </c>
      <c r="Q233" s="178">
        <v>1.0000000000000001E-5</v>
      </c>
      <c r="R233" s="178">
        <f>Q233*H233</f>
        <v>1.41E-3</v>
      </c>
      <c r="S233" s="178">
        <v>0</v>
      </c>
      <c r="T233" s="179">
        <f>S233*H233</f>
        <v>0</v>
      </c>
      <c r="AR233" s="22" t="s">
        <v>219</v>
      </c>
      <c r="AT233" s="22" t="s">
        <v>135</v>
      </c>
      <c r="AU233" s="22" t="s">
        <v>81</v>
      </c>
      <c r="AY233" s="22" t="s">
        <v>133</v>
      </c>
      <c r="BE233" s="180">
        <f>IF(N233="základní",J233,0)</f>
        <v>602.07000000000005</v>
      </c>
      <c r="BF233" s="180">
        <f>IF(N233="snížená",J233,0)</f>
        <v>0</v>
      </c>
      <c r="BG233" s="180">
        <f>IF(N233="zákl. přenesená",J233,0)</f>
        <v>0</v>
      </c>
      <c r="BH233" s="180">
        <f>IF(N233="sníž. přenesená",J233,0)</f>
        <v>0</v>
      </c>
      <c r="BI233" s="180">
        <f>IF(N233="nulová",J233,0)</f>
        <v>0</v>
      </c>
      <c r="BJ233" s="22" t="s">
        <v>22</v>
      </c>
      <c r="BK233" s="180">
        <f>ROUND(I233*H233,2)</f>
        <v>602.07000000000005</v>
      </c>
      <c r="BL233" s="22" t="s">
        <v>219</v>
      </c>
      <c r="BM233" s="22" t="s">
        <v>1448</v>
      </c>
    </row>
    <row r="234" spans="2:65" s="11" customFormat="1">
      <c r="B234" s="184"/>
      <c r="C234" s="185"/>
      <c r="D234" s="196" t="s">
        <v>144</v>
      </c>
      <c r="E234" s="205" t="s">
        <v>20</v>
      </c>
      <c r="F234" s="206" t="s">
        <v>1449</v>
      </c>
      <c r="G234" s="185"/>
      <c r="H234" s="207">
        <v>141</v>
      </c>
      <c r="I234" s="185"/>
      <c r="J234" s="185"/>
      <c r="K234" s="185"/>
      <c r="L234" s="189"/>
      <c r="M234" s="190"/>
      <c r="N234" s="191"/>
      <c r="O234" s="191"/>
      <c r="P234" s="191"/>
      <c r="Q234" s="191"/>
      <c r="R234" s="191"/>
      <c r="S234" s="191"/>
      <c r="T234" s="192"/>
      <c r="AT234" s="193" t="s">
        <v>144</v>
      </c>
      <c r="AU234" s="193" t="s">
        <v>81</v>
      </c>
      <c r="AV234" s="11" t="s">
        <v>81</v>
      </c>
      <c r="AW234" s="11" t="s">
        <v>146</v>
      </c>
      <c r="AX234" s="11" t="s">
        <v>22</v>
      </c>
      <c r="AY234" s="193" t="s">
        <v>133</v>
      </c>
    </row>
    <row r="235" spans="2:65" s="1" customFormat="1" ht="31.5" customHeight="1">
      <c r="B235" s="36"/>
      <c r="C235" s="170" t="s">
        <v>678</v>
      </c>
      <c r="D235" s="170" t="s">
        <v>135</v>
      </c>
      <c r="E235" s="171" t="s">
        <v>1450</v>
      </c>
      <c r="F235" s="172" t="s">
        <v>1451</v>
      </c>
      <c r="G235" s="173" t="s">
        <v>162</v>
      </c>
      <c r="H235" s="174">
        <v>141</v>
      </c>
      <c r="I235" s="175">
        <v>3.96</v>
      </c>
      <c r="J235" s="175">
        <f>ROUND(I235*H235,2)</f>
        <v>558.36</v>
      </c>
      <c r="K235" s="172" t="s">
        <v>139</v>
      </c>
      <c r="L235" s="56"/>
      <c r="M235" s="176" t="s">
        <v>20</v>
      </c>
      <c r="N235" s="177" t="s">
        <v>43</v>
      </c>
      <c r="O235" s="178">
        <v>0.01</v>
      </c>
      <c r="P235" s="178">
        <f>O235*H235</f>
        <v>1.41</v>
      </c>
      <c r="Q235" s="178">
        <v>1.0000000000000001E-5</v>
      </c>
      <c r="R235" s="178">
        <f>Q235*H235</f>
        <v>1.41E-3</v>
      </c>
      <c r="S235" s="178">
        <v>0</v>
      </c>
      <c r="T235" s="179">
        <f>S235*H235</f>
        <v>0</v>
      </c>
      <c r="AR235" s="22" t="s">
        <v>219</v>
      </c>
      <c r="AT235" s="22" t="s">
        <v>135</v>
      </c>
      <c r="AU235" s="22" t="s">
        <v>81</v>
      </c>
      <c r="AY235" s="22" t="s">
        <v>133</v>
      </c>
      <c r="BE235" s="180">
        <f>IF(N235="základní",J235,0)</f>
        <v>558.36</v>
      </c>
      <c r="BF235" s="180">
        <f>IF(N235="snížená",J235,0)</f>
        <v>0</v>
      </c>
      <c r="BG235" s="180">
        <f>IF(N235="zákl. přenesená",J235,0)</f>
        <v>0</v>
      </c>
      <c r="BH235" s="180">
        <f>IF(N235="sníž. přenesená",J235,0)</f>
        <v>0</v>
      </c>
      <c r="BI235" s="180">
        <f>IF(N235="nulová",J235,0)</f>
        <v>0</v>
      </c>
      <c r="BJ235" s="22" t="s">
        <v>22</v>
      </c>
      <c r="BK235" s="180">
        <f>ROUND(I235*H235,2)</f>
        <v>558.36</v>
      </c>
      <c r="BL235" s="22" t="s">
        <v>219</v>
      </c>
      <c r="BM235" s="22" t="s">
        <v>1452</v>
      </c>
    </row>
    <row r="236" spans="2:65" s="1" customFormat="1" ht="31.5" customHeight="1">
      <c r="B236" s="36"/>
      <c r="C236" s="170" t="s">
        <v>681</v>
      </c>
      <c r="D236" s="170" t="s">
        <v>135</v>
      </c>
      <c r="E236" s="171" t="s">
        <v>1453</v>
      </c>
      <c r="F236" s="172" t="s">
        <v>1454</v>
      </c>
      <c r="G236" s="173" t="s">
        <v>162</v>
      </c>
      <c r="H236" s="174">
        <v>8</v>
      </c>
      <c r="I236" s="175">
        <v>12.5</v>
      </c>
      <c r="J236" s="175">
        <f>ROUND(I236*H236,2)</f>
        <v>100</v>
      </c>
      <c r="K236" s="172" t="s">
        <v>139</v>
      </c>
      <c r="L236" s="56"/>
      <c r="M236" s="176" t="s">
        <v>20</v>
      </c>
      <c r="N236" s="177" t="s">
        <v>43</v>
      </c>
      <c r="O236" s="178">
        <v>3.1E-2</v>
      </c>
      <c r="P236" s="178">
        <f>O236*H236</f>
        <v>0.248</v>
      </c>
      <c r="Q236" s="178">
        <v>2.0000000000000002E-5</v>
      </c>
      <c r="R236" s="178">
        <f>Q236*H236</f>
        <v>1.6000000000000001E-4</v>
      </c>
      <c r="S236" s="178">
        <v>0</v>
      </c>
      <c r="T236" s="179">
        <f>S236*H236</f>
        <v>0</v>
      </c>
      <c r="AR236" s="22" t="s">
        <v>219</v>
      </c>
      <c r="AT236" s="22" t="s">
        <v>135</v>
      </c>
      <c r="AU236" s="22" t="s">
        <v>81</v>
      </c>
      <c r="AY236" s="22" t="s">
        <v>133</v>
      </c>
      <c r="BE236" s="180">
        <f>IF(N236="základní",J236,0)</f>
        <v>100</v>
      </c>
      <c r="BF236" s="180">
        <f>IF(N236="snížená",J236,0)</f>
        <v>0</v>
      </c>
      <c r="BG236" s="180">
        <f>IF(N236="zákl. přenesená",J236,0)</f>
        <v>0</v>
      </c>
      <c r="BH236" s="180">
        <f>IF(N236="sníž. přenesená",J236,0)</f>
        <v>0</v>
      </c>
      <c r="BI236" s="180">
        <f>IF(N236="nulová",J236,0)</f>
        <v>0</v>
      </c>
      <c r="BJ236" s="22" t="s">
        <v>22</v>
      </c>
      <c r="BK236" s="180">
        <f>ROUND(I236*H236,2)</f>
        <v>100</v>
      </c>
      <c r="BL236" s="22" t="s">
        <v>219</v>
      </c>
      <c r="BM236" s="22" t="s">
        <v>1455</v>
      </c>
    </row>
    <row r="237" spans="2:65" s="11" customFormat="1">
      <c r="B237" s="184"/>
      <c r="C237" s="185"/>
      <c r="D237" s="196" t="s">
        <v>144</v>
      </c>
      <c r="E237" s="205" t="s">
        <v>20</v>
      </c>
      <c r="F237" s="206" t="s">
        <v>1456</v>
      </c>
      <c r="G237" s="185"/>
      <c r="H237" s="207">
        <v>8</v>
      </c>
      <c r="I237" s="185"/>
      <c r="J237" s="185"/>
      <c r="K237" s="185"/>
      <c r="L237" s="189"/>
      <c r="M237" s="190"/>
      <c r="N237" s="191"/>
      <c r="O237" s="191"/>
      <c r="P237" s="191"/>
      <c r="Q237" s="191"/>
      <c r="R237" s="191"/>
      <c r="S237" s="191"/>
      <c r="T237" s="192"/>
      <c r="AT237" s="193" t="s">
        <v>144</v>
      </c>
      <c r="AU237" s="193" t="s">
        <v>81</v>
      </c>
      <c r="AV237" s="11" t="s">
        <v>81</v>
      </c>
      <c r="AW237" s="11" t="s">
        <v>146</v>
      </c>
      <c r="AX237" s="11" t="s">
        <v>22</v>
      </c>
      <c r="AY237" s="193" t="s">
        <v>133</v>
      </c>
    </row>
    <row r="238" spans="2:65" s="1" customFormat="1" ht="31.5" customHeight="1">
      <c r="B238" s="36"/>
      <c r="C238" s="170" t="s">
        <v>684</v>
      </c>
      <c r="D238" s="170" t="s">
        <v>135</v>
      </c>
      <c r="E238" s="171" t="s">
        <v>1457</v>
      </c>
      <c r="F238" s="172" t="s">
        <v>1458</v>
      </c>
      <c r="G238" s="173" t="s">
        <v>162</v>
      </c>
      <c r="H238" s="174">
        <v>8</v>
      </c>
      <c r="I238" s="175">
        <v>14.7</v>
      </c>
      <c r="J238" s="175">
        <f t="shared" ref="J238:J244" si="0">ROUND(I238*H238,2)</f>
        <v>117.6</v>
      </c>
      <c r="K238" s="172" t="s">
        <v>139</v>
      </c>
      <c r="L238" s="56"/>
      <c r="M238" s="176" t="s">
        <v>20</v>
      </c>
      <c r="N238" s="177" t="s">
        <v>43</v>
      </c>
      <c r="O238" s="178">
        <v>3.6999999999999998E-2</v>
      </c>
      <c r="P238" s="178">
        <f t="shared" ref="P238:P244" si="1">O238*H238</f>
        <v>0.29599999999999999</v>
      </c>
      <c r="Q238" s="178">
        <v>2.0000000000000002E-5</v>
      </c>
      <c r="R238" s="178">
        <f t="shared" ref="R238:R244" si="2">Q238*H238</f>
        <v>1.6000000000000001E-4</v>
      </c>
      <c r="S238" s="178">
        <v>0</v>
      </c>
      <c r="T238" s="179">
        <f t="shared" ref="T238:T244" si="3">S238*H238</f>
        <v>0</v>
      </c>
      <c r="AR238" s="22" t="s">
        <v>219</v>
      </c>
      <c r="AT238" s="22" t="s">
        <v>135</v>
      </c>
      <c r="AU238" s="22" t="s">
        <v>81</v>
      </c>
      <c r="AY238" s="22" t="s">
        <v>133</v>
      </c>
      <c r="BE238" s="180">
        <f t="shared" ref="BE238:BE244" si="4">IF(N238="základní",J238,0)</f>
        <v>117.6</v>
      </c>
      <c r="BF238" s="180">
        <f t="shared" ref="BF238:BF244" si="5">IF(N238="snížená",J238,0)</f>
        <v>0</v>
      </c>
      <c r="BG238" s="180">
        <f t="shared" ref="BG238:BG244" si="6">IF(N238="zákl. přenesená",J238,0)</f>
        <v>0</v>
      </c>
      <c r="BH238" s="180">
        <f t="shared" ref="BH238:BH244" si="7">IF(N238="sníž. přenesená",J238,0)</f>
        <v>0</v>
      </c>
      <c r="BI238" s="180">
        <f t="shared" ref="BI238:BI244" si="8">IF(N238="nulová",J238,0)</f>
        <v>0</v>
      </c>
      <c r="BJ238" s="22" t="s">
        <v>22</v>
      </c>
      <c r="BK238" s="180">
        <f t="shared" ref="BK238:BK244" si="9">ROUND(I238*H238,2)</f>
        <v>117.6</v>
      </c>
      <c r="BL238" s="22" t="s">
        <v>219</v>
      </c>
      <c r="BM238" s="22" t="s">
        <v>1459</v>
      </c>
    </row>
    <row r="239" spans="2:65" s="1" customFormat="1" ht="31.5" customHeight="1">
      <c r="B239" s="36"/>
      <c r="C239" s="170" t="s">
        <v>687</v>
      </c>
      <c r="D239" s="170" t="s">
        <v>135</v>
      </c>
      <c r="E239" s="171" t="s">
        <v>1460</v>
      </c>
      <c r="F239" s="172" t="s">
        <v>1461</v>
      </c>
      <c r="G239" s="173" t="s">
        <v>162</v>
      </c>
      <c r="H239" s="174">
        <v>141</v>
      </c>
      <c r="I239" s="175">
        <v>13</v>
      </c>
      <c r="J239" s="175">
        <f t="shared" si="0"/>
        <v>1833</v>
      </c>
      <c r="K239" s="172" t="s">
        <v>139</v>
      </c>
      <c r="L239" s="56"/>
      <c r="M239" s="176" t="s">
        <v>20</v>
      </c>
      <c r="N239" s="177" t="s">
        <v>43</v>
      </c>
      <c r="O239" s="178">
        <v>2.8000000000000001E-2</v>
      </c>
      <c r="P239" s="178">
        <f t="shared" si="1"/>
        <v>3.948</v>
      </c>
      <c r="Q239" s="178">
        <v>2.0000000000000002E-5</v>
      </c>
      <c r="R239" s="178">
        <f t="shared" si="2"/>
        <v>2.82E-3</v>
      </c>
      <c r="S239" s="178">
        <v>0</v>
      </c>
      <c r="T239" s="179">
        <f t="shared" si="3"/>
        <v>0</v>
      </c>
      <c r="AR239" s="22" t="s">
        <v>219</v>
      </c>
      <c r="AT239" s="22" t="s">
        <v>135</v>
      </c>
      <c r="AU239" s="22" t="s">
        <v>81</v>
      </c>
      <c r="AY239" s="22" t="s">
        <v>133</v>
      </c>
      <c r="BE239" s="180">
        <f t="shared" si="4"/>
        <v>1833</v>
      </c>
      <c r="BF239" s="180">
        <f t="shared" si="5"/>
        <v>0</v>
      </c>
      <c r="BG239" s="180">
        <f t="shared" si="6"/>
        <v>0</v>
      </c>
      <c r="BH239" s="180">
        <f t="shared" si="7"/>
        <v>0</v>
      </c>
      <c r="BI239" s="180">
        <f t="shared" si="8"/>
        <v>0</v>
      </c>
      <c r="BJ239" s="22" t="s">
        <v>22</v>
      </c>
      <c r="BK239" s="180">
        <f t="shared" si="9"/>
        <v>1833</v>
      </c>
      <c r="BL239" s="22" t="s">
        <v>219</v>
      </c>
      <c r="BM239" s="22" t="s">
        <v>1462</v>
      </c>
    </row>
    <row r="240" spans="2:65" s="1" customFormat="1" ht="31.5" customHeight="1">
      <c r="B240" s="36"/>
      <c r="C240" s="170" t="s">
        <v>690</v>
      </c>
      <c r="D240" s="170" t="s">
        <v>135</v>
      </c>
      <c r="E240" s="171" t="s">
        <v>1463</v>
      </c>
      <c r="F240" s="172" t="s">
        <v>1464</v>
      </c>
      <c r="G240" s="173" t="s">
        <v>162</v>
      </c>
      <c r="H240" s="174">
        <v>8</v>
      </c>
      <c r="I240" s="175">
        <v>35.700000000000003</v>
      </c>
      <c r="J240" s="175">
        <f t="shared" si="0"/>
        <v>285.60000000000002</v>
      </c>
      <c r="K240" s="172" t="s">
        <v>139</v>
      </c>
      <c r="L240" s="56"/>
      <c r="M240" s="176" t="s">
        <v>20</v>
      </c>
      <c r="N240" s="177" t="s">
        <v>43</v>
      </c>
      <c r="O240" s="178">
        <v>7.6999999999999999E-2</v>
      </c>
      <c r="P240" s="178">
        <f t="shared" si="1"/>
        <v>0.61599999999999999</v>
      </c>
      <c r="Q240" s="178">
        <v>6.9999999999999994E-5</v>
      </c>
      <c r="R240" s="178">
        <f t="shared" si="2"/>
        <v>5.5999999999999995E-4</v>
      </c>
      <c r="S240" s="178">
        <v>0</v>
      </c>
      <c r="T240" s="179">
        <f t="shared" si="3"/>
        <v>0</v>
      </c>
      <c r="AR240" s="22" t="s">
        <v>219</v>
      </c>
      <c r="AT240" s="22" t="s">
        <v>135</v>
      </c>
      <c r="AU240" s="22" t="s">
        <v>81</v>
      </c>
      <c r="AY240" s="22" t="s">
        <v>133</v>
      </c>
      <c r="BE240" s="180">
        <f t="shared" si="4"/>
        <v>285.60000000000002</v>
      </c>
      <c r="BF240" s="180">
        <f t="shared" si="5"/>
        <v>0</v>
      </c>
      <c r="BG240" s="180">
        <f t="shared" si="6"/>
        <v>0</v>
      </c>
      <c r="BH240" s="180">
        <f t="shared" si="7"/>
        <v>0</v>
      </c>
      <c r="BI240" s="180">
        <f t="shared" si="8"/>
        <v>0</v>
      </c>
      <c r="BJ240" s="22" t="s">
        <v>22</v>
      </c>
      <c r="BK240" s="180">
        <f t="shared" si="9"/>
        <v>285.60000000000002</v>
      </c>
      <c r="BL240" s="22" t="s">
        <v>219</v>
      </c>
      <c r="BM240" s="22" t="s">
        <v>1465</v>
      </c>
    </row>
    <row r="241" spans="2:65" s="1" customFormat="1" ht="31.5" customHeight="1">
      <c r="B241" s="36"/>
      <c r="C241" s="170" t="s">
        <v>693</v>
      </c>
      <c r="D241" s="170" t="s">
        <v>135</v>
      </c>
      <c r="E241" s="171" t="s">
        <v>1466</v>
      </c>
      <c r="F241" s="172" t="s">
        <v>1467</v>
      </c>
      <c r="G241" s="173" t="s">
        <v>162</v>
      </c>
      <c r="H241" s="174">
        <v>141</v>
      </c>
      <c r="I241" s="175">
        <v>13</v>
      </c>
      <c r="J241" s="175">
        <f t="shared" si="0"/>
        <v>1833</v>
      </c>
      <c r="K241" s="172" t="s">
        <v>139</v>
      </c>
      <c r="L241" s="56"/>
      <c r="M241" s="176" t="s">
        <v>20</v>
      </c>
      <c r="N241" s="177" t="s">
        <v>43</v>
      </c>
      <c r="O241" s="178">
        <v>2.8000000000000001E-2</v>
      </c>
      <c r="P241" s="178">
        <f t="shared" si="1"/>
        <v>3.948</v>
      </c>
      <c r="Q241" s="178">
        <v>2.0000000000000002E-5</v>
      </c>
      <c r="R241" s="178">
        <f t="shared" si="2"/>
        <v>2.82E-3</v>
      </c>
      <c r="S241" s="178">
        <v>0</v>
      </c>
      <c r="T241" s="179">
        <f t="shared" si="3"/>
        <v>0</v>
      </c>
      <c r="AR241" s="22" t="s">
        <v>219</v>
      </c>
      <c r="AT241" s="22" t="s">
        <v>135</v>
      </c>
      <c r="AU241" s="22" t="s">
        <v>81</v>
      </c>
      <c r="AY241" s="22" t="s">
        <v>133</v>
      </c>
      <c r="BE241" s="180">
        <f t="shared" si="4"/>
        <v>1833</v>
      </c>
      <c r="BF241" s="180">
        <f t="shared" si="5"/>
        <v>0</v>
      </c>
      <c r="BG241" s="180">
        <f t="shared" si="6"/>
        <v>0</v>
      </c>
      <c r="BH241" s="180">
        <f t="shared" si="7"/>
        <v>0</v>
      </c>
      <c r="BI241" s="180">
        <f t="shared" si="8"/>
        <v>0</v>
      </c>
      <c r="BJ241" s="22" t="s">
        <v>22</v>
      </c>
      <c r="BK241" s="180">
        <f t="shared" si="9"/>
        <v>1833</v>
      </c>
      <c r="BL241" s="22" t="s">
        <v>219</v>
      </c>
      <c r="BM241" s="22" t="s">
        <v>1468</v>
      </c>
    </row>
    <row r="242" spans="2:65" s="1" customFormat="1" ht="31.5" customHeight="1">
      <c r="B242" s="36"/>
      <c r="C242" s="170" t="s">
        <v>696</v>
      </c>
      <c r="D242" s="170" t="s">
        <v>135</v>
      </c>
      <c r="E242" s="171" t="s">
        <v>1469</v>
      </c>
      <c r="F242" s="172" t="s">
        <v>1470</v>
      </c>
      <c r="G242" s="173" t="s">
        <v>162</v>
      </c>
      <c r="H242" s="174">
        <v>8</v>
      </c>
      <c r="I242" s="175">
        <v>49.7</v>
      </c>
      <c r="J242" s="175">
        <f t="shared" si="0"/>
        <v>397.6</v>
      </c>
      <c r="K242" s="172" t="s">
        <v>139</v>
      </c>
      <c r="L242" s="56"/>
      <c r="M242" s="176" t="s">
        <v>20</v>
      </c>
      <c r="N242" s="177" t="s">
        <v>43</v>
      </c>
      <c r="O242" s="178">
        <v>0.107</v>
      </c>
      <c r="P242" s="178">
        <f t="shared" si="1"/>
        <v>0.85599999999999998</v>
      </c>
      <c r="Q242" s="178">
        <v>9.0000000000000006E-5</v>
      </c>
      <c r="R242" s="178">
        <f t="shared" si="2"/>
        <v>7.2000000000000005E-4</v>
      </c>
      <c r="S242" s="178">
        <v>0</v>
      </c>
      <c r="T242" s="179">
        <f t="shared" si="3"/>
        <v>0</v>
      </c>
      <c r="AR242" s="22" t="s">
        <v>219</v>
      </c>
      <c r="AT242" s="22" t="s">
        <v>135</v>
      </c>
      <c r="AU242" s="22" t="s">
        <v>81</v>
      </c>
      <c r="AY242" s="22" t="s">
        <v>133</v>
      </c>
      <c r="BE242" s="180">
        <f t="shared" si="4"/>
        <v>397.6</v>
      </c>
      <c r="BF242" s="180">
        <f t="shared" si="5"/>
        <v>0</v>
      </c>
      <c r="BG242" s="180">
        <f t="shared" si="6"/>
        <v>0</v>
      </c>
      <c r="BH242" s="180">
        <f t="shared" si="7"/>
        <v>0</v>
      </c>
      <c r="BI242" s="180">
        <f t="shared" si="8"/>
        <v>0</v>
      </c>
      <c r="BJ242" s="22" t="s">
        <v>22</v>
      </c>
      <c r="BK242" s="180">
        <f t="shared" si="9"/>
        <v>397.6</v>
      </c>
      <c r="BL242" s="22" t="s">
        <v>219</v>
      </c>
      <c r="BM242" s="22" t="s">
        <v>1471</v>
      </c>
    </row>
    <row r="243" spans="2:65" s="1" customFormat="1" ht="31.5" customHeight="1">
      <c r="B243" s="36"/>
      <c r="C243" s="170" t="s">
        <v>699</v>
      </c>
      <c r="D243" s="170" t="s">
        <v>135</v>
      </c>
      <c r="E243" s="171" t="s">
        <v>1472</v>
      </c>
      <c r="F243" s="172" t="s">
        <v>1473</v>
      </c>
      <c r="G243" s="173" t="s">
        <v>162</v>
      </c>
      <c r="H243" s="174">
        <v>141</v>
      </c>
      <c r="I243" s="175">
        <v>27.2</v>
      </c>
      <c r="J243" s="175">
        <f t="shared" si="0"/>
        <v>3835.2</v>
      </c>
      <c r="K243" s="172" t="s">
        <v>139</v>
      </c>
      <c r="L243" s="56"/>
      <c r="M243" s="176" t="s">
        <v>20</v>
      </c>
      <c r="N243" s="177" t="s">
        <v>43</v>
      </c>
      <c r="O243" s="178">
        <v>0.06</v>
      </c>
      <c r="P243" s="178">
        <f t="shared" si="1"/>
        <v>8.4599999999999991</v>
      </c>
      <c r="Q243" s="178">
        <v>3.0000000000000001E-5</v>
      </c>
      <c r="R243" s="178">
        <f t="shared" si="2"/>
        <v>4.2300000000000003E-3</v>
      </c>
      <c r="S243" s="178">
        <v>0</v>
      </c>
      <c r="T243" s="179">
        <f t="shared" si="3"/>
        <v>0</v>
      </c>
      <c r="AR243" s="22" t="s">
        <v>219</v>
      </c>
      <c r="AT243" s="22" t="s">
        <v>135</v>
      </c>
      <c r="AU243" s="22" t="s">
        <v>81</v>
      </c>
      <c r="AY243" s="22" t="s">
        <v>133</v>
      </c>
      <c r="BE243" s="180">
        <f t="shared" si="4"/>
        <v>3835.2</v>
      </c>
      <c r="BF243" s="180">
        <f t="shared" si="5"/>
        <v>0</v>
      </c>
      <c r="BG243" s="180">
        <f t="shared" si="6"/>
        <v>0</v>
      </c>
      <c r="BH243" s="180">
        <f t="shared" si="7"/>
        <v>0</v>
      </c>
      <c r="BI243" s="180">
        <f t="shared" si="8"/>
        <v>0</v>
      </c>
      <c r="BJ243" s="22" t="s">
        <v>22</v>
      </c>
      <c r="BK243" s="180">
        <f t="shared" si="9"/>
        <v>3835.2</v>
      </c>
      <c r="BL243" s="22" t="s">
        <v>219</v>
      </c>
      <c r="BM243" s="22" t="s">
        <v>1474</v>
      </c>
    </row>
    <row r="244" spans="2:65" s="1" customFormat="1" ht="31.5" customHeight="1">
      <c r="B244" s="36"/>
      <c r="C244" s="170" t="s">
        <v>704</v>
      </c>
      <c r="D244" s="170" t="s">
        <v>135</v>
      </c>
      <c r="E244" s="171" t="s">
        <v>1475</v>
      </c>
      <c r="F244" s="172" t="s">
        <v>1476</v>
      </c>
      <c r="G244" s="173" t="s">
        <v>162</v>
      </c>
      <c r="H244" s="174">
        <v>8</v>
      </c>
      <c r="I244" s="175">
        <v>113</v>
      </c>
      <c r="J244" s="175">
        <f t="shared" si="0"/>
        <v>904</v>
      </c>
      <c r="K244" s="172" t="s">
        <v>139</v>
      </c>
      <c r="L244" s="56"/>
      <c r="M244" s="176" t="s">
        <v>20</v>
      </c>
      <c r="N244" s="218" t="s">
        <v>43</v>
      </c>
      <c r="O244" s="219">
        <v>0.23200000000000001</v>
      </c>
      <c r="P244" s="219">
        <f t="shared" si="1"/>
        <v>1.8560000000000001</v>
      </c>
      <c r="Q244" s="219">
        <v>1.7000000000000001E-4</v>
      </c>
      <c r="R244" s="219">
        <f t="shared" si="2"/>
        <v>1.3600000000000001E-3</v>
      </c>
      <c r="S244" s="219">
        <v>0</v>
      </c>
      <c r="T244" s="220">
        <f t="shared" si="3"/>
        <v>0</v>
      </c>
      <c r="AR244" s="22" t="s">
        <v>219</v>
      </c>
      <c r="AT244" s="22" t="s">
        <v>135</v>
      </c>
      <c r="AU244" s="22" t="s">
        <v>81</v>
      </c>
      <c r="AY244" s="22" t="s">
        <v>133</v>
      </c>
      <c r="BE244" s="180">
        <f t="shared" si="4"/>
        <v>904</v>
      </c>
      <c r="BF244" s="180">
        <f t="shared" si="5"/>
        <v>0</v>
      </c>
      <c r="BG244" s="180">
        <f t="shared" si="6"/>
        <v>0</v>
      </c>
      <c r="BH244" s="180">
        <f t="shared" si="7"/>
        <v>0</v>
      </c>
      <c r="BI244" s="180">
        <f t="shared" si="8"/>
        <v>0</v>
      </c>
      <c r="BJ244" s="22" t="s">
        <v>22</v>
      </c>
      <c r="BK244" s="180">
        <f t="shared" si="9"/>
        <v>904</v>
      </c>
      <c r="BL244" s="22" t="s">
        <v>219</v>
      </c>
      <c r="BM244" s="22" t="s">
        <v>1477</v>
      </c>
    </row>
    <row r="245" spans="2:65" s="1" customFormat="1" ht="6.95" customHeight="1">
      <c r="B245" s="51"/>
      <c r="C245" s="52"/>
      <c r="D245" s="52"/>
      <c r="E245" s="52"/>
      <c r="F245" s="52"/>
      <c r="G245" s="52"/>
      <c r="H245" s="52"/>
      <c r="I245" s="52"/>
      <c r="J245" s="52"/>
      <c r="K245" s="52"/>
      <c r="L245" s="56"/>
    </row>
  </sheetData>
  <sheetProtection password="CC35" sheet="1" objects="1" scenarios="1" formatCells="0" formatColumns="0" formatRows="0" sort="0" autoFilter="0"/>
  <autoFilter ref="C87:K244"/>
  <mergeCells count="9">
    <mergeCell ref="E78:H78"/>
    <mergeCell ref="E80:H80"/>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7"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92"/>
  <sheetViews>
    <sheetView showGridLines="0" workbookViewId="0">
      <pane ySplit="1" topLeftCell="A206" activePane="bottomLeft" state="frozen"/>
      <selection pane="bottomLeft" activeCell="J157" activeCellId="2" sqref="J173:J174 J160 J157"/>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06"/>
      <c r="B1" s="15"/>
      <c r="C1" s="15"/>
      <c r="D1" s="16" t="s">
        <v>1</v>
      </c>
      <c r="E1" s="15"/>
      <c r="F1" s="107" t="s">
        <v>98</v>
      </c>
      <c r="G1" s="344" t="s">
        <v>99</v>
      </c>
      <c r="H1" s="344"/>
      <c r="I1" s="15"/>
      <c r="J1" s="107" t="s">
        <v>100</v>
      </c>
      <c r="K1" s="16" t="s">
        <v>101</v>
      </c>
      <c r="L1" s="107" t="s">
        <v>102</v>
      </c>
      <c r="M1" s="107"/>
      <c r="N1" s="107"/>
      <c r="O1" s="107"/>
      <c r="P1" s="107"/>
      <c r="Q1" s="107"/>
      <c r="R1" s="107"/>
      <c r="S1" s="107"/>
      <c r="T1" s="107"/>
      <c r="U1" s="108"/>
      <c r="V1" s="10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309"/>
      <c r="M2" s="309"/>
      <c r="N2" s="309"/>
      <c r="O2" s="309"/>
      <c r="P2" s="309"/>
      <c r="Q2" s="309"/>
      <c r="R2" s="309"/>
      <c r="S2" s="309"/>
      <c r="T2" s="309"/>
      <c r="U2" s="309"/>
      <c r="V2" s="309"/>
      <c r="AT2" s="22" t="s">
        <v>94</v>
      </c>
    </row>
    <row r="3" spans="1:70" ht="6.95" customHeight="1">
      <c r="B3" s="23"/>
      <c r="C3" s="24"/>
      <c r="D3" s="24"/>
      <c r="E3" s="24"/>
      <c r="F3" s="24"/>
      <c r="G3" s="24"/>
      <c r="H3" s="24"/>
      <c r="I3" s="24"/>
      <c r="J3" s="24"/>
      <c r="K3" s="25"/>
      <c r="AT3" s="22" t="s">
        <v>81</v>
      </c>
    </row>
    <row r="4" spans="1:70" ht="36.950000000000003" customHeight="1">
      <c r="B4" s="26"/>
      <c r="C4" s="27"/>
      <c r="D4" s="28" t="s">
        <v>103</v>
      </c>
      <c r="E4" s="27"/>
      <c r="F4" s="27"/>
      <c r="G4" s="27"/>
      <c r="H4" s="27"/>
      <c r="I4" s="27"/>
      <c r="J4" s="27"/>
      <c r="K4" s="29"/>
      <c r="M4" s="30" t="s">
        <v>12</v>
      </c>
      <c r="AT4" s="22" t="s">
        <v>6</v>
      </c>
    </row>
    <row r="5" spans="1:70" ht="6.95" customHeight="1">
      <c r="B5" s="26"/>
      <c r="C5" s="27"/>
      <c r="D5" s="27"/>
      <c r="E5" s="27"/>
      <c r="F5" s="27"/>
      <c r="G5" s="27"/>
      <c r="H5" s="27"/>
      <c r="I5" s="27"/>
      <c r="J5" s="27"/>
      <c r="K5" s="29"/>
    </row>
    <row r="6" spans="1:70" ht="15">
      <c r="B6" s="26"/>
      <c r="C6" s="27"/>
      <c r="D6" s="34" t="s">
        <v>16</v>
      </c>
      <c r="E6" s="27"/>
      <c r="F6" s="27"/>
      <c r="G6" s="27"/>
      <c r="H6" s="27"/>
      <c r="I6" s="27"/>
      <c r="J6" s="27"/>
      <c r="K6" s="29"/>
    </row>
    <row r="7" spans="1:70" ht="22.5" customHeight="1">
      <c r="B7" s="26"/>
      <c r="C7" s="27"/>
      <c r="D7" s="27"/>
      <c r="E7" s="345" t="str">
        <f>'Rekapitulace stavby'!K6</f>
        <v>Vodovod Levínská Olešnice a Žďár</v>
      </c>
      <c r="F7" s="346"/>
      <c r="G7" s="346"/>
      <c r="H7" s="346"/>
      <c r="I7" s="27"/>
      <c r="J7" s="27"/>
      <c r="K7" s="29"/>
    </row>
    <row r="8" spans="1:70" s="1" customFormat="1" ht="15">
      <c r="B8" s="36"/>
      <c r="C8" s="37"/>
      <c r="D8" s="34" t="s">
        <v>104</v>
      </c>
      <c r="E8" s="37"/>
      <c r="F8" s="37"/>
      <c r="G8" s="37"/>
      <c r="H8" s="37"/>
      <c r="I8" s="37"/>
      <c r="J8" s="37"/>
      <c r="K8" s="40"/>
    </row>
    <row r="9" spans="1:70" s="1" customFormat="1" ht="36.950000000000003" customHeight="1">
      <c r="B9" s="36"/>
      <c r="C9" s="37"/>
      <c r="D9" s="37"/>
      <c r="E9" s="347" t="s">
        <v>1478</v>
      </c>
      <c r="F9" s="348"/>
      <c r="G9" s="348"/>
      <c r="H9" s="348"/>
      <c r="I9" s="37"/>
      <c r="J9" s="37"/>
      <c r="K9" s="40"/>
    </row>
    <row r="10" spans="1:70" s="1" customFormat="1">
      <c r="B10" s="36"/>
      <c r="C10" s="37"/>
      <c r="D10" s="37"/>
      <c r="E10" s="37"/>
      <c r="F10" s="37"/>
      <c r="G10" s="37"/>
      <c r="H10" s="37"/>
      <c r="I10" s="37"/>
      <c r="J10" s="37"/>
      <c r="K10" s="40"/>
    </row>
    <row r="11" spans="1:70" s="1" customFormat="1" ht="14.45" customHeight="1">
      <c r="B11" s="36"/>
      <c r="C11" s="37"/>
      <c r="D11" s="34" t="s">
        <v>19</v>
      </c>
      <c r="E11" s="37"/>
      <c r="F11" s="32" t="s">
        <v>20</v>
      </c>
      <c r="G11" s="37"/>
      <c r="H11" s="37"/>
      <c r="I11" s="34" t="s">
        <v>21</v>
      </c>
      <c r="J11" s="32" t="s">
        <v>20</v>
      </c>
      <c r="K11" s="40"/>
    </row>
    <row r="12" spans="1:70" s="1" customFormat="1" ht="14.45" customHeight="1">
      <c r="B12" s="36"/>
      <c r="C12" s="37"/>
      <c r="D12" s="34" t="s">
        <v>23</v>
      </c>
      <c r="E12" s="37"/>
      <c r="F12" s="32" t="s">
        <v>24</v>
      </c>
      <c r="G12" s="37"/>
      <c r="H12" s="37"/>
      <c r="I12" s="34" t="s">
        <v>25</v>
      </c>
      <c r="J12" s="109" t="str">
        <f>'Rekapitulace stavby'!AN8</f>
        <v>8. 11. 2017</v>
      </c>
      <c r="K12" s="40"/>
    </row>
    <row r="13" spans="1:70" s="1" customFormat="1" ht="10.9" customHeight="1">
      <c r="B13" s="36"/>
      <c r="C13" s="37"/>
      <c r="D13" s="37"/>
      <c r="E13" s="37"/>
      <c r="F13" s="37"/>
      <c r="G13" s="37"/>
      <c r="H13" s="37"/>
      <c r="I13" s="37"/>
      <c r="J13" s="37"/>
      <c r="K13" s="40"/>
    </row>
    <row r="14" spans="1:70" s="1" customFormat="1" ht="14.45" customHeight="1">
      <c r="B14" s="36"/>
      <c r="C14" s="37"/>
      <c r="D14" s="34" t="s">
        <v>29</v>
      </c>
      <c r="E14" s="37"/>
      <c r="F14" s="37"/>
      <c r="G14" s="37"/>
      <c r="H14" s="37"/>
      <c r="I14" s="34" t="s">
        <v>30</v>
      </c>
      <c r="J14" s="32" t="s">
        <v>20</v>
      </c>
      <c r="K14" s="40"/>
    </row>
    <row r="15" spans="1:70" s="1" customFormat="1" ht="18" customHeight="1">
      <c r="B15" s="36"/>
      <c r="C15" s="37"/>
      <c r="D15" s="37"/>
      <c r="E15" s="32" t="s">
        <v>31</v>
      </c>
      <c r="F15" s="37"/>
      <c r="G15" s="37"/>
      <c r="H15" s="37"/>
      <c r="I15" s="34" t="s">
        <v>32</v>
      </c>
      <c r="J15" s="32" t="s">
        <v>20</v>
      </c>
      <c r="K15" s="40"/>
    </row>
    <row r="16" spans="1:70" s="1" customFormat="1" ht="6.95" customHeight="1">
      <c r="B16" s="36"/>
      <c r="C16" s="37"/>
      <c r="D16" s="37"/>
      <c r="E16" s="37"/>
      <c r="F16" s="37"/>
      <c r="G16" s="37"/>
      <c r="H16" s="37"/>
      <c r="I16" s="37"/>
      <c r="J16" s="37"/>
      <c r="K16" s="40"/>
    </row>
    <row r="17" spans="2:11" s="1" customFormat="1" ht="14.45" customHeight="1">
      <c r="B17" s="36"/>
      <c r="C17" s="37"/>
      <c r="D17" s="34" t="s">
        <v>33</v>
      </c>
      <c r="E17" s="37"/>
      <c r="F17" s="37"/>
      <c r="G17" s="37"/>
      <c r="H17" s="37"/>
      <c r="I17" s="34" t="s">
        <v>30</v>
      </c>
      <c r="J17" s="32" t="str">
        <f>IF('Rekapitulace stavby'!AN13="Vyplň údaj","",IF('Rekapitulace stavby'!AN13="","",'Rekapitulace stavby'!AN13))</f>
        <v/>
      </c>
      <c r="K17" s="40"/>
    </row>
    <row r="18" spans="2:11" s="1" customFormat="1" ht="18" customHeight="1">
      <c r="B18" s="36"/>
      <c r="C18" s="37"/>
      <c r="D18" s="37"/>
      <c r="E18" s="32" t="str">
        <f>IF('Rekapitulace stavby'!E14="Vyplň údaj","",IF('Rekapitulace stavby'!E14="","",'Rekapitulace stavby'!E14))</f>
        <v xml:space="preserve"> </v>
      </c>
      <c r="F18" s="37"/>
      <c r="G18" s="37"/>
      <c r="H18" s="37"/>
      <c r="I18" s="34" t="s">
        <v>32</v>
      </c>
      <c r="J18" s="32" t="str">
        <f>IF('Rekapitulace stavby'!AN14="Vyplň údaj","",IF('Rekapitulace stavby'!AN14="","",'Rekapitulace stavby'!AN14))</f>
        <v/>
      </c>
      <c r="K18" s="40"/>
    </row>
    <row r="19" spans="2:11" s="1" customFormat="1" ht="6.95" customHeight="1">
      <c r="B19" s="36"/>
      <c r="C19" s="37"/>
      <c r="D19" s="37"/>
      <c r="E19" s="37"/>
      <c r="F19" s="37"/>
      <c r="G19" s="37"/>
      <c r="H19" s="37"/>
      <c r="I19" s="37"/>
      <c r="J19" s="37"/>
      <c r="K19" s="40"/>
    </row>
    <row r="20" spans="2:11" s="1" customFormat="1" ht="14.45" customHeight="1">
      <c r="B20" s="36"/>
      <c r="C20" s="37"/>
      <c r="D20" s="34" t="s">
        <v>35</v>
      </c>
      <c r="E20" s="37"/>
      <c r="F20" s="37"/>
      <c r="G20" s="37"/>
      <c r="H20" s="37"/>
      <c r="I20" s="34" t="s">
        <v>30</v>
      </c>
      <c r="J20" s="32" t="s">
        <v>20</v>
      </c>
      <c r="K20" s="40"/>
    </row>
    <row r="21" spans="2:11" s="1" customFormat="1" ht="18" customHeight="1">
      <c r="B21" s="36"/>
      <c r="C21" s="37"/>
      <c r="D21" s="37"/>
      <c r="E21" s="32" t="s">
        <v>36</v>
      </c>
      <c r="F21" s="37"/>
      <c r="G21" s="37"/>
      <c r="H21" s="37"/>
      <c r="I21" s="34" t="s">
        <v>32</v>
      </c>
      <c r="J21" s="32" t="s">
        <v>20</v>
      </c>
      <c r="K21" s="40"/>
    </row>
    <row r="22" spans="2:11" s="1" customFormat="1" ht="6.95" customHeight="1">
      <c r="B22" s="36"/>
      <c r="C22" s="37"/>
      <c r="D22" s="37"/>
      <c r="E22" s="37"/>
      <c r="F22" s="37"/>
      <c r="G22" s="37"/>
      <c r="H22" s="37"/>
      <c r="I22" s="37"/>
      <c r="J22" s="37"/>
      <c r="K22" s="40"/>
    </row>
    <row r="23" spans="2:11" s="1" customFormat="1" ht="14.45" customHeight="1">
      <c r="B23" s="36"/>
      <c r="C23" s="37"/>
      <c r="D23" s="34" t="s">
        <v>37</v>
      </c>
      <c r="E23" s="37"/>
      <c r="F23" s="37"/>
      <c r="G23" s="37"/>
      <c r="H23" s="37"/>
      <c r="I23" s="37"/>
      <c r="J23" s="37"/>
      <c r="K23" s="40"/>
    </row>
    <row r="24" spans="2:11" s="6" customFormat="1" ht="22.5" customHeight="1">
      <c r="B24" s="110"/>
      <c r="C24" s="111"/>
      <c r="D24" s="111"/>
      <c r="E24" s="337" t="s">
        <v>20</v>
      </c>
      <c r="F24" s="337"/>
      <c r="G24" s="337"/>
      <c r="H24" s="337"/>
      <c r="I24" s="111"/>
      <c r="J24" s="111"/>
      <c r="K24" s="112"/>
    </row>
    <row r="25" spans="2:11" s="1" customFormat="1" ht="6.95" customHeight="1">
      <c r="B25" s="36"/>
      <c r="C25" s="37"/>
      <c r="D25" s="37"/>
      <c r="E25" s="37"/>
      <c r="F25" s="37"/>
      <c r="G25" s="37"/>
      <c r="H25" s="37"/>
      <c r="I25" s="37"/>
      <c r="J25" s="37"/>
      <c r="K25" s="40"/>
    </row>
    <row r="26" spans="2:11" s="1" customFormat="1" ht="6.95" customHeight="1">
      <c r="B26" s="36"/>
      <c r="C26" s="37"/>
      <c r="D26" s="80"/>
      <c r="E26" s="80"/>
      <c r="F26" s="80"/>
      <c r="G26" s="80"/>
      <c r="H26" s="80"/>
      <c r="I26" s="80"/>
      <c r="J26" s="80"/>
      <c r="K26" s="113"/>
    </row>
    <row r="27" spans="2:11" s="1" customFormat="1" ht="25.35" customHeight="1">
      <c r="B27" s="36"/>
      <c r="C27" s="37"/>
      <c r="D27" s="114" t="s">
        <v>38</v>
      </c>
      <c r="E27" s="37"/>
      <c r="F27" s="37"/>
      <c r="G27" s="37"/>
      <c r="H27" s="37"/>
      <c r="I27" s="37"/>
      <c r="J27" s="115">
        <f>ROUND(J83,2)</f>
        <v>843380.4</v>
      </c>
      <c r="K27" s="40"/>
    </row>
    <row r="28" spans="2:11" s="1" customFormat="1" ht="6.95" customHeight="1">
      <c r="B28" s="36"/>
      <c r="C28" s="37"/>
      <c r="D28" s="80"/>
      <c r="E28" s="80"/>
      <c r="F28" s="80"/>
      <c r="G28" s="80"/>
      <c r="H28" s="80"/>
      <c r="I28" s="80"/>
      <c r="J28" s="80"/>
      <c r="K28" s="113"/>
    </row>
    <row r="29" spans="2:11" s="1" customFormat="1" ht="14.45" customHeight="1">
      <c r="B29" s="36"/>
      <c r="C29" s="37"/>
      <c r="D29" s="37"/>
      <c r="E29" s="37"/>
      <c r="F29" s="41" t="s">
        <v>40</v>
      </c>
      <c r="G29" s="37"/>
      <c r="H29" s="37"/>
      <c r="I29" s="41" t="s">
        <v>39</v>
      </c>
      <c r="J29" s="41" t="s">
        <v>41</v>
      </c>
      <c r="K29" s="40"/>
    </row>
    <row r="30" spans="2:11" s="1" customFormat="1" ht="14.45" customHeight="1">
      <c r="B30" s="36"/>
      <c r="C30" s="37"/>
      <c r="D30" s="44" t="s">
        <v>42</v>
      </c>
      <c r="E30" s="44" t="s">
        <v>43</v>
      </c>
      <c r="F30" s="116">
        <f>ROUND(SUM(BE83:BE191), 2)</f>
        <v>843380.4</v>
      </c>
      <c r="G30" s="37"/>
      <c r="H30" s="37"/>
      <c r="I30" s="117">
        <v>0.21</v>
      </c>
      <c r="J30" s="116">
        <f>ROUND(ROUND((SUM(BE83:BE191)), 2)*I30, 2)</f>
        <v>177109.88</v>
      </c>
      <c r="K30" s="40"/>
    </row>
    <row r="31" spans="2:11" s="1" customFormat="1" ht="14.45" customHeight="1">
      <c r="B31" s="36"/>
      <c r="C31" s="37"/>
      <c r="D31" s="37"/>
      <c r="E31" s="44" t="s">
        <v>44</v>
      </c>
      <c r="F31" s="116">
        <f>ROUND(SUM(BF83:BF191), 2)</f>
        <v>0</v>
      </c>
      <c r="G31" s="37"/>
      <c r="H31" s="37"/>
      <c r="I31" s="117">
        <v>0.15</v>
      </c>
      <c r="J31" s="116">
        <f>ROUND(ROUND((SUM(BF83:BF191)), 2)*I31, 2)</f>
        <v>0</v>
      </c>
      <c r="K31" s="40"/>
    </row>
    <row r="32" spans="2:11" s="1" customFormat="1" ht="14.45" hidden="1" customHeight="1">
      <c r="B32" s="36"/>
      <c r="C32" s="37"/>
      <c r="D32" s="37"/>
      <c r="E32" s="44" t="s">
        <v>45</v>
      </c>
      <c r="F32" s="116">
        <f>ROUND(SUM(BG83:BG191), 2)</f>
        <v>0</v>
      </c>
      <c r="G32" s="37"/>
      <c r="H32" s="37"/>
      <c r="I32" s="117">
        <v>0.21</v>
      </c>
      <c r="J32" s="116">
        <v>0</v>
      </c>
      <c r="K32" s="40"/>
    </row>
    <row r="33" spans="2:11" s="1" customFormat="1" ht="14.45" hidden="1" customHeight="1">
      <c r="B33" s="36"/>
      <c r="C33" s="37"/>
      <c r="D33" s="37"/>
      <c r="E33" s="44" t="s">
        <v>46</v>
      </c>
      <c r="F33" s="116">
        <f>ROUND(SUM(BH83:BH191), 2)</f>
        <v>0</v>
      </c>
      <c r="G33" s="37"/>
      <c r="H33" s="37"/>
      <c r="I33" s="117">
        <v>0.15</v>
      </c>
      <c r="J33" s="116">
        <v>0</v>
      </c>
      <c r="K33" s="40"/>
    </row>
    <row r="34" spans="2:11" s="1" customFormat="1" ht="14.45" hidden="1" customHeight="1">
      <c r="B34" s="36"/>
      <c r="C34" s="37"/>
      <c r="D34" s="37"/>
      <c r="E34" s="44" t="s">
        <v>47</v>
      </c>
      <c r="F34" s="116">
        <f>ROUND(SUM(BI83:BI191), 2)</f>
        <v>0</v>
      </c>
      <c r="G34" s="37"/>
      <c r="H34" s="37"/>
      <c r="I34" s="117">
        <v>0</v>
      </c>
      <c r="J34" s="116">
        <v>0</v>
      </c>
      <c r="K34" s="40"/>
    </row>
    <row r="35" spans="2:11" s="1" customFormat="1" ht="6.95" customHeight="1">
      <c r="B35" s="36"/>
      <c r="C35" s="37"/>
      <c r="D35" s="37"/>
      <c r="E35" s="37"/>
      <c r="F35" s="37"/>
      <c r="G35" s="37"/>
      <c r="H35" s="37"/>
      <c r="I35" s="37"/>
      <c r="J35" s="37"/>
      <c r="K35" s="40"/>
    </row>
    <row r="36" spans="2:11" s="1" customFormat="1" ht="25.35" customHeight="1">
      <c r="B36" s="36"/>
      <c r="C36" s="118"/>
      <c r="D36" s="119" t="s">
        <v>48</v>
      </c>
      <c r="E36" s="74"/>
      <c r="F36" s="74"/>
      <c r="G36" s="120" t="s">
        <v>49</v>
      </c>
      <c r="H36" s="121" t="s">
        <v>50</v>
      </c>
      <c r="I36" s="74"/>
      <c r="J36" s="122">
        <f>SUM(J27:J34)</f>
        <v>1020490.28</v>
      </c>
      <c r="K36" s="123"/>
    </row>
    <row r="37" spans="2:11" s="1" customFormat="1" ht="14.45" customHeight="1">
      <c r="B37" s="51"/>
      <c r="C37" s="52"/>
      <c r="D37" s="52"/>
      <c r="E37" s="52"/>
      <c r="F37" s="52"/>
      <c r="G37" s="52"/>
      <c r="H37" s="52"/>
      <c r="I37" s="52"/>
      <c r="J37" s="52"/>
      <c r="K37" s="53"/>
    </row>
    <row r="41" spans="2:11" s="1" customFormat="1" ht="6.95" customHeight="1">
      <c r="B41" s="124"/>
      <c r="C41" s="125"/>
      <c r="D41" s="125"/>
      <c r="E41" s="125"/>
      <c r="F41" s="125"/>
      <c r="G41" s="125"/>
      <c r="H41" s="125"/>
      <c r="I41" s="125"/>
      <c r="J41" s="125"/>
      <c r="K41" s="126"/>
    </row>
    <row r="42" spans="2:11" s="1" customFormat="1" ht="36.950000000000003" customHeight="1">
      <c r="B42" s="36"/>
      <c r="C42" s="28" t="s">
        <v>106</v>
      </c>
      <c r="D42" s="37"/>
      <c r="E42" s="37"/>
      <c r="F42" s="37"/>
      <c r="G42" s="37"/>
      <c r="H42" s="37"/>
      <c r="I42" s="37"/>
      <c r="J42" s="37"/>
      <c r="K42" s="40"/>
    </row>
    <row r="43" spans="2:11" s="1" customFormat="1" ht="6.95" customHeight="1">
      <c r="B43" s="36"/>
      <c r="C43" s="37"/>
      <c r="D43" s="37"/>
      <c r="E43" s="37"/>
      <c r="F43" s="37"/>
      <c r="G43" s="37"/>
      <c r="H43" s="37"/>
      <c r="I43" s="37"/>
      <c r="J43" s="37"/>
      <c r="K43" s="40"/>
    </row>
    <row r="44" spans="2:11" s="1" customFormat="1" ht="14.45" customHeight="1">
      <c r="B44" s="36"/>
      <c r="C44" s="34" t="s">
        <v>16</v>
      </c>
      <c r="D44" s="37"/>
      <c r="E44" s="37"/>
      <c r="F44" s="37"/>
      <c r="G44" s="37"/>
      <c r="H44" s="37"/>
      <c r="I44" s="37"/>
      <c r="J44" s="37"/>
      <c r="K44" s="40"/>
    </row>
    <row r="45" spans="2:11" s="1" customFormat="1" ht="22.5" customHeight="1">
      <c r="B45" s="36"/>
      <c r="C45" s="37"/>
      <c r="D45" s="37"/>
      <c r="E45" s="345" t="str">
        <f>E7</f>
        <v>Vodovod Levínská Olešnice a Žďár</v>
      </c>
      <c r="F45" s="346"/>
      <c r="G45" s="346"/>
      <c r="H45" s="346"/>
      <c r="I45" s="37"/>
      <c r="J45" s="37"/>
      <c r="K45" s="40"/>
    </row>
    <row r="46" spans="2:11" s="1" customFormat="1" ht="14.45" customHeight="1">
      <c r="B46" s="36"/>
      <c r="C46" s="34" t="s">
        <v>104</v>
      </c>
      <c r="D46" s="37"/>
      <c r="E46" s="37"/>
      <c r="F46" s="37"/>
      <c r="G46" s="37"/>
      <c r="H46" s="37"/>
      <c r="I46" s="37"/>
      <c r="J46" s="37"/>
      <c r="K46" s="40"/>
    </row>
    <row r="47" spans="2:11" s="1" customFormat="1" ht="23.25" customHeight="1">
      <c r="B47" s="36"/>
      <c r="C47" s="37"/>
      <c r="D47" s="37"/>
      <c r="E47" s="347" t="str">
        <f>E9</f>
        <v>IO05 - IO 05 - Přepad z vodojemu</v>
      </c>
      <c r="F47" s="348"/>
      <c r="G47" s="348"/>
      <c r="H47" s="348"/>
      <c r="I47" s="37"/>
      <c r="J47" s="37"/>
      <c r="K47" s="40"/>
    </row>
    <row r="48" spans="2:11" s="1" customFormat="1" ht="6.95" customHeight="1">
      <c r="B48" s="36"/>
      <c r="C48" s="37"/>
      <c r="D48" s="37"/>
      <c r="E48" s="37"/>
      <c r="F48" s="37"/>
      <c r="G48" s="37"/>
      <c r="H48" s="37"/>
      <c r="I48" s="37"/>
      <c r="J48" s="37"/>
      <c r="K48" s="40"/>
    </row>
    <row r="49" spans="2:47" s="1" customFormat="1" ht="18" customHeight="1">
      <c r="B49" s="36"/>
      <c r="C49" s="34" t="s">
        <v>23</v>
      </c>
      <c r="D49" s="37"/>
      <c r="E49" s="37"/>
      <c r="F49" s="32" t="str">
        <f>F12</f>
        <v>k.ú. Levínská Olešnice a Žďár u St. Paky</v>
      </c>
      <c r="G49" s="37"/>
      <c r="H49" s="37"/>
      <c r="I49" s="34" t="s">
        <v>25</v>
      </c>
      <c r="J49" s="109" t="str">
        <f>IF(J12="","",J12)</f>
        <v>8. 11. 2017</v>
      </c>
      <c r="K49" s="40"/>
    </row>
    <row r="50" spans="2:47" s="1" customFormat="1" ht="6.95" customHeight="1">
      <c r="B50" s="36"/>
      <c r="C50" s="37"/>
      <c r="D50" s="37"/>
      <c r="E50" s="37"/>
      <c r="F50" s="37"/>
      <c r="G50" s="37"/>
      <c r="H50" s="37"/>
      <c r="I50" s="37"/>
      <c r="J50" s="37"/>
      <c r="K50" s="40"/>
    </row>
    <row r="51" spans="2:47" s="1" customFormat="1" ht="15">
      <c r="B51" s="36"/>
      <c r="C51" s="34" t="s">
        <v>29</v>
      </c>
      <c r="D51" s="37"/>
      <c r="E51" s="37"/>
      <c r="F51" s="32" t="str">
        <f>E15</f>
        <v>Obec Levínská Olešnice</v>
      </c>
      <c r="G51" s="37"/>
      <c r="H51" s="37"/>
      <c r="I51" s="34" t="s">
        <v>35</v>
      </c>
      <c r="J51" s="32" t="str">
        <f>E21</f>
        <v>IKKO Hradec Králové, s.r.o. Pražská 850, HK</v>
      </c>
      <c r="K51" s="40"/>
    </row>
    <row r="52" spans="2:47" s="1" customFormat="1" ht="14.45" customHeight="1">
      <c r="B52" s="36"/>
      <c r="C52" s="34" t="s">
        <v>33</v>
      </c>
      <c r="D52" s="37"/>
      <c r="E52" s="37"/>
      <c r="F52" s="32" t="str">
        <f>IF(E18="","",E18)</f>
        <v xml:space="preserve"> </v>
      </c>
      <c r="G52" s="37"/>
      <c r="H52" s="37"/>
      <c r="I52" s="37"/>
      <c r="J52" s="37"/>
      <c r="K52" s="40"/>
    </row>
    <row r="53" spans="2:47" s="1" customFormat="1" ht="10.35" customHeight="1">
      <c r="B53" s="36"/>
      <c r="C53" s="37"/>
      <c r="D53" s="37"/>
      <c r="E53" s="37"/>
      <c r="F53" s="37"/>
      <c r="G53" s="37"/>
      <c r="H53" s="37"/>
      <c r="I53" s="37"/>
      <c r="J53" s="37"/>
      <c r="K53" s="40"/>
    </row>
    <row r="54" spans="2:47" s="1" customFormat="1" ht="29.25" customHeight="1">
      <c r="B54" s="36"/>
      <c r="C54" s="127" t="s">
        <v>107</v>
      </c>
      <c r="D54" s="118"/>
      <c r="E54" s="118"/>
      <c r="F54" s="118"/>
      <c r="G54" s="118"/>
      <c r="H54" s="118"/>
      <c r="I54" s="118"/>
      <c r="J54" s="128" t="s">
        <v>108</v>
      </c>
      <c r="K54" s="129"/>
    </row>
    <row r="55" spans="2:47" s="1" customFormat="1" ht="10.35" customHeight="1">
      <c r="B55" s="36"/>
      <c r="C55" s="37"/>
      <c r="D55" s="37"/>
      <c r="E55" s="37"/>
      <c r="F55" s="37"/>
      <c r="G55" s="37"/>
      <c r="H55" s="37"/>
      <c r="I55" s="37"/>
      <c r="J55" s="37"/>
      <c r="K55" s="40"/>
    </row>
    <row r="56" spans="2:47" s="1" customFormat="1" ht="29.25" customHeight="1">
      <c r="B56" s="36"/>
      <c r="C56" s="130" t="s">
        <v>109</v>
      </c>
      <c r="D56" s="37"/>
      <c r="E56" s="37"/>
      <c r="F56" s="37"/>
      <c r="G56" s="37"/>
      <c r="H56" s="37"/>
      <c r="I56" s="37"/>
      <c r="J56" s="115">
        <f>J83</f>
        <v>843380.39999999991</v>
      </c>
      <c r="K56" s="40"/>
      <c r="AU56" s="22" t="s">
        <v>110</v>
      </c>
    </row>
    <row r="57" spans="2:47" s="7" customFormat="1" ht="24.95" customHeight="1">
      <c r="B57" s="131"/>
      <c r="C57" s="132"/>
      <c r="D57" s="133" t="s">
        <v>1042</v>
      </c>
      <c r="E57" s="134"/>
      <c r="F57" s="134"/>
      <c r="G57" s="134"/>
      <c r="H57" s="134"/>
      <c r="I57" s="134"/>
      <c r="J57" s="135">
        <f>J84</f>
        <v>835122.08</v>
      </c>
      <c r="K57" s="136"/>
    </row>
    <row r="58" spans="2:47" s="8" customFormat="1" ht="19.899999999999999" customHeight="1">
      <c r="B58" s="137"/>
      <c r="C58" s="138"/>
      <c r="D58" s="139" t="s">
        <v>112</v>
      </c>
      <c r="E58" s="140"/>
      <c r="F58" s="140"/>
      <c r="G58" s="140"/>
      <c r="H58" s="140"/>
      <c r="I58" s="140"/>
      <c r="J58" s="141">
        <f>J85</f>
        <v>368904.79000000004</v>
      </c>
      <c r="K58" s="142"/>
    </row>
    <row r="59" spans="2:47" s="8" customFormat="1" ht="19.899999999999999" customHeight="1">
      <c r="B59" s="137"/>
      <c r="C59" s="138"/>
      <c r="D59" s="139" t="s">
        <v>113</v>
      </c>
      <c r="E59" s="140"/>
      <c r="F59" s="140"/>
      <c r="G59" s="140"/>
      <c r="H59" s="140"/>
      <c r="I59" s="140"/>
      <c r="J59" s="141">
        <f>J146</f>
        <v>35152.080000000002</v>
      </c>
      <c r="K59" s="142"/>
    </row>
    <row r="60" spans="2:47" s="8" customFormat="1" ht="19.899999999999999" customHeight="1">
      <c r="B60" s="137"/>
      <c r="C60" s="138"/>
      <c r="D60" s="139" t="s">
        <v>114</v>
      </c>
      <c r="E60" s="140"/>
      <c r="F60" s="140"/>
      <c r="G60" s="140"/>
      <c r="H60" s="140"/>
      <c r="I60" s="140"/>
      <c r="J60" s="141">
        <f>J156</f>
        <v>367165.83999999997</v>
      </c>
      <c r="K60" s="142"/>
    </row>
    <row r="61" spans="2:47" s="8" customFormat="1" ht="19.899999999999999" customHeight="1">
      <c r="B61" s="137"/>
      <c r="C61" s="138"/>
      <c r="D61" s="139" t="s">
        <v>115</v>
      </c>
      <c r="E61" s="140"/>
      <c r="F61" s="140"/>
      <c r="G61" s="140"/>
      <c r="H61" s="140"/>
      <c r="I61" s="140"/>
      <c r="J61" s="141">
        <f>J184</f>
        <v>63899.37</v>
      </c>
      <c r="K61" s="142"/>
    </row>
    <row r="62" spans="2:47" s="7" customFormat="1" ht="24.95" customHeight="1">
      <c r="B62" s="131"/>
      <c r="C62" s="132"/>
      <c r="D62" s="133" t="s">
        <v>466</v>
      </c>
      <c r="E62" s="134"/>
      <c r="F62" s="134"/>
      <c r="G62" s="134"/>
      <c r="H62" s="134"/>
      <c r="I62" s="134"/>
      <c r="J62" s="135">
        <f>J187</f>
        <v>8258.32</v>
      </c>
      <c r="K62" s="136"/>
    </row>
    <row r="63" spans="2:47" s="8" customFormat="1" ht="19.899999999999999" customHeight="1">
      <c r="B63" s="137"/>
      <c r="C63" s="138"/>
      <c r="D63" s="139" t="s">
        <v>1206</v>
      </c>
      <c r="E63" s="140"/>
      <c r="F63" s="140"/>
      <c r="G63" s="140"/>
      <c r="H63" s="140"/>
      <c r="I63" s="140"/>
      <c r="J63" s="141">
        <f>J188</f>
        <v>8258.32</v>
      </c>
      <c r="K63" s="142"/>
    </row>
    <row r="64" spans="2:47" s="1" customFormat="1" ht="21.75" customHeight="1">
      <c r="B64" s="36"/>
      <c r="C64" s="37"/>
      <c r="D64" s="37"/>
      <c r="E64" s="37"/>
      <c r="F64" s="37"/>
      <c r="G64" s="37"/>
      <c r="H64" s="37"/>
      <c r="I64" s="37"/>
      <c r="J64" s="37"/>
      <c r="K64" s="40"/>
    </row>
    <row r="65" spans="2:12" s="1" customFormat="1" ht="6.95" customHeight="1">
      <c r="B65" s="51"/>
      <c r="C65" s="52"/>
      <c r="D65" s="52"/>
      <c r="E65" s="52"/>
      <c r="F65" s="52"/>
      <c r="G65" s="52"/>
      <c r="H65" s="52"/>
      <c r="I65" s="52"/>
      <c r="J65" s="52"/>
      <c r="K65" s="53"/>
    </row>
    <row r="69" spans="2:12" s="1" customFormat="1" ht="6.95" customHeight="1">
      <c r="B69" s="54"/>
      <c r="C69" s="55"/>
      <c r="D69" s="55"/>
      <c r="E69" s="55"/>
      <c r="F69" s="55"/>
      <c r="G69" s="55"/>
      <c r="H69" s="55"/>
      <c r="I69" s="55"/>
      <c r="J69" s="55"/>
      <c r="K69" s="55"/>
      <c r="L69" s="56"/>
    </row>
    <row r="70" spans="2:12" s="1" customFormat="1" ht="36.950000000000003" customHeight="1">
      <c r="B70" s="36"/>
      <c r="C70" s="57" t="s">
        <v>118</v>
      </c>
      <c r="D70" s="58"/>
      <c r="E70" s="58"/>
      <c r="F70" s="58"/>
      <c r="G70" s="58"/>
      <c r="H70" s="58"/>
      <c r="I70" s="58"/>
      <c r="J70" s="58"/>
      <c r="K70" s="58"/>
      <c r="L70" s="56"/>
    </row>
    <row r="71" spans="2:12" s="1" customFormat="1" ht="6.95" customHeight="1">
      <c r="B71" s="36"/>
      <c r="C71" s="58"/>
      <c r="D71" s="58"/>
      <c r="E71" s="58"/>
      <c r="F71" s="58"/>
      <c r="G71" s="58"/>
      <c r="H71" s="58"/>
      <c r="I71" s="58"/>
      <c r="J71" s="58"/>
      <c r="K71" s="58"/>
      <c r="L71" s="56"/>
    </row>
    <row r="72" spans="2:12" s="1" customFormat="1" ht="14.45" customHeight="1">
      <c r="B72" s="36"/>
      <c r="C72" s="60" t="s">
        <v>16</v>
      </c>
      <c r="D72" s="58"/>
      <c r="E72" s="58"/>
      <c r="F72" s="58"/>
      <c r="G72" s="58"/>
      <c r="H72" s="58"/>
      <c r="I72" s="58"/>
      <c r="J72" s="58"/>
      <c r="K72" s="58"/>
      <c r="L72" s="56"/>
    </row>
    <row r="73" spans="2:12" s="1" customFormat="1" ht="22.5" customHeight="1">
      <c r="B73" s="36"/>
      <c r="C73" s="58"/>
      <c r="D73" s="58"/>
      <c r="E73" s="341" t="str">
        <f>E7</f>
        <v>Vodovod Levínská Olešnice a Žďár</v>
      </c>
      <c r="F73" s="342"/>
      <c r="G73" s="342"/>
      <c r="H73" s="342"/>
      <c r="I73" s="58"/>
      <c r="J73" s="58"/>
      <c r="K73" s="58"/>
      <c r="L73" s="56"/>
    </row>
    <row r="74" spans="2:12" s="1" customFormat="1" ht="14.45" customHeight="1">
      <c r="B74" s="36"/>
      <c r="C74" s="60" t="s">
        <v>104</v>
      </c>
      <c r="D74" s="58"/>
      <c r="E74" s="58"/>
      <c r="F74" s="58"/>
      <c r="G74" s="58"/>
      <c r="H74" s="58"/>
      <c r="I74" s="58"/>
      <c r="J74" s="58"/>
      <c r="K74" s="58"/>
      <c r="L74" s="56"/>
    </row>
    <row r="75" spans="2:12" s="1" customFormat="1" ht="23.25" customHeight="1">
      <c r="B75" s="36"/>
      <c r="C75" s="58"/>
      <c r="D75" s="58"/>
      <c r="E75" s="313" t="str">
        <f>E9</f>
        <v>IO05 - IO 05 - Přepad z vodojemu</v>
      </c>
      <c r="F75" s="343"/>
      <c r="G75" s="343"/>
      <c r="H75" s="343"/>
      <c r="I75" s="58"/>
      <c r="J75" s="58"/>
      <c r="K75" s="58"/>
      <c r="L75" s="56"/>
    </row>
    <row r="76" spans="2:12" s="1" customFormat="1" ht="6.95" customHeight="1">
      <c r="B76" s="36"/>
      <c r="C76" s="58"/>
      <c r="D76" s="58"/>
      <c r="E76" s="58"/>
      <c r="F76" s="58"/>
      <c r="G76" s="58"/>
      <c r="H76" s="58"/>
      <c r="I76" s="58"/>
      <c r="J76" s="58"/>
      <c r="K76" s="58"/>
      <c r="L76" s="56"/>
    </row>
    <row r="77" spans="2:12" s="1" customFormat="1" ht="18" customHeight="1">
      <c r="B77" s="36"/>
      <c r="C77" s="60" t="s">
        <v>23</v>
      </c>
      <c r="D77" s="58"/>
      <c r="E77" s="58"/>
      <c r="F77" s="143" t="str">
        <f>F12</f>
        <v>k.ú. Levínská Olešnice a Žďár u St. Paky</v>
      </c>
      <c r="G77" s="58"/>
      <c r="H77" s="58"/>
      <c r="I77" s="60" t="s">
        <v>25</v>
      </c>
      <c r="J77" s="68" t="str">
        <f>IF(J12="","",J12)</f>
        <v>8. 11. 2017</v>
      </c>
      <c r="K77" s="58"/>
      <c r="L77" s="56"/>
    </row>
    <row r="78" spans="2:12" s="1" customFormat="1" ht="6.95" customHeight="1">
      <c r="B78" s="36"/>
      <c r="C78" s="58"/>
      <c r="D78" s="58"/>
      <c r="E78" s="58"/>
      <c r="F78" s="58"/>
      <c r="G78" s="58"/>
      <c r="H78" s="58"/>
      <c r="I78" s="58"/>
      <c r="J78" s="58"/>
      <c r="K78" s="58"/>
      <c r="L78" s="56"/>
    </row>
    <row r="79" spans="2:12" s="1" customFormat="1" ht="15">
      <c r="B79" s="36"/>
      <c r="C79" s="60" t="s">
        <v>29</v>
      </c>
      <c r="D79" s="58"/>
      <c r="E79" s="58"/>
      <c r="F79" s="143" t="str">
        <f>E15</f>
        <v>Obec Levínská Olešnice</v>
      </c>
      <c r="G79" s="58"/>
      <c r="H79" s="58"/>
      <c r="I79" s="60" t="s">
        <v>35</v>
      </c>
      <c r="J79" s="143" t="str">
        <f>E21</f>
        <v>IKKO Hradec Králové, s.r.o. Pražská 850, HK</v>
      </c>
      <c r="K79" s="58"/>
      <c r="L79" s="56"/>
    </row>
    <row r="80" spans="2:12" s="1" customFormat="1" ht="14.45" customHeight="1">
      <c r="B80" s="36"/>
      <c r="C80" s="60" t="s">
        <v>33</v>
      </c>
      <c r="D80" s="58"/>
      <c r="E80" s="58"/>
      <c r="F80" s="143" t="str">
        <f>IF(E18="","",E18)</f>
        <v xml:space="preserve"> </v>
      </c>
      <c r="G80" s="58"/>
      <c r="H80" s="58"/>
      <c r="I80" s="58"/>
      <c r="J80" s="58"/>
      <c r="K80" s="58"/>
      <c r="L80" s="56"/>
    </row>
    <row r="81" spans="2:65" s="1" customFormat="1" ht="10.35" customHeight="1">
      <c r="B81" s="36"/>
      <c r="C81" s="58"/>
      <c r="D81" s="58"/>
      <c r="E81" s="58"/>
      <c r="F81" s="58"/>
      <c r="G81" s="58"/>
      <c r="H81" s="58"/>
      <c r="I81" s="58"/>
      <c r="J81" s="58"/>
      <c r="K81" s="58"/>
      <c r="L81" s="56"/>
    </row>
    <row r="82" spans="2:65" s="9" customFormat="1" ht="29.25" customHeight="1">
      <c r="B82" s="144"/>
      <c r="C82" s="145" t="s">
        <v>119</v>
      </c>
      <c r="D82" s="146" t="s">
        <v>57</v>
      </c>
      <c r="E82" s="146" t="s">
        <v>53</v>
      </c>
      <c r="F82" s="146" t="s">
        <v>120</v>
      </c>
      <c r="G82" s="146" t="s">
        <v>121</v>
      </c>
      <c r="H82" s="146" t="s">
        <v>122</v>
      </c>
      <c r="I82" s="147" t="s">
        <v>123</v>
      </c>
      <c r="J82" s="146" t="s">
        <v>108</v>
      </c>
      <c r="K82" s="148" t="s">
        <v>124</v>
      </c>
      <c r="L82" s="149"/>
      <c r="M82" s="76" t="s">
        <v>125</v>
      </c>
      <c r="N82" s="77" t="s">
        <v>42</v>
      </c>
      <c r="O82" s="77" t="s">
        <v>126</v>
      </c>
      <c r="P82" s="77" t="s">
        <v>127</v>
      </c>
      <c r="Q82" s="77" t="s">
        <v>128</v>
      </c>
      <c r="R82" s="77" t="s">
        <v>129</v>
      </c>
      <c r="S82" s="77" t="s">
        <v>130</v>
      </c>
      <c r="T82" s="78" t="s">
        <v>131</v>
      </c>
    </row>
    <row r="83" spans="2:65" s="1" customFormat="1" ht="29.25" customHeight="1">
      <c r="B83" s="36"/>
      <c r="C83" s="82" t="s">
        <v>109</v>
      </c>
      <c r="D83" s="58"/>
      <c r="E83" s="58"/>
      <c r="F83" s="58"/>
      <c r="G83" s="58"/>
      <c r="H83" s="58"/>
      <c r="I83" s="58"/>
      <c r="J83" s="150">
        <f>BK83</f>
        <v>843380.39999999991</v>
      </c>
      <c r="K83" s="58"/>
      <c r="L83" s="56"/>
      <c r="M83" s="79"/>
      <c r="N83" s="80"/>
      <c r="O83" s="80"/>
      <c r="P83" s="151">
        <f>P84+P187</f>
        <v>1002.5154939999999</v>
      </c>
      <c r="Q83" s="80"/>
      <c r="R83" s="151">
        <f>R84+R187</f>
        <v>77.695317840000001</v>
      </c>
      <c r="S83" s="80"/>
      <c r="T83" s="152">
        <f>T84+T187</f>
        <v>0</v>
      </c>
      <c r="AT83" s="22" t="s">
        <v>71</v>
      </c>
      <c r="AU83" s="22" t="s">
        <v>110</v>
      </c>
      <c r="BK83" s="153">
        <f>BK84+BK187</f>
        <v>843380.39999999991</v>
      </c>
    </row>
    <row r="84" spans="2:65" s="10" customFormat="1" ht="37.35" customHeight="1">
      <c r="B84" s="154"/>
      <c r="C84" s="155"/>
      <c r="D84" s="156" t="s">
        <v>71</v>
      </c>
      <c r="E84" s="157" t="s">
        <v>132</v>
      </c>
      <c r="F84" s="157" t="s">
        <v>1046</v>
      </c>
      <c r="G84" s="155"/>
      <c r="H84" s="155"/>
      <c r="I84" s="155"/>
      <c r="J84" s="158">
        <f>BK84</f>
        <v>835122.08</v>
      </c>
      <c r="K84" s="155"/>
      <c r="L84" s="159"/>
      <c r="M84" s="160"/>
      <c r="N84" s="161"/>
      <c r="O84" s="161"/>
      <c r="P84" s="162">
        <f>P85+P146+P156+P184</f>
        <v>1002.3158739999999</v>
      </c>
      <c r="Q84" s="161"/>
      <c r="R84" s="162">
        <f>R85+R146+R156+R184</f>
        <v>77.642317840000004</v>
      </c>
      <c r="S84" s="161"/>
      <c r="T84" s="163">
        <f>T85+T146+T156+T184</f>
        <v>0</v>
      </c>
      <c r="AR84" s="164" t="s">
        <v>22</v>
      </c>
      <c r="AT84" s="165" t="s">
        <v>71</v>
      </c>
      <c r="AU84" s="165" t="s">
        <v>72</v>
      </c>
      <c r="AY84" s="164" t="s">
        <v>133</v>
      </c>
      <c r="BK84" s="166">
        <f>BK85+BK146+BK156+BK184</f>
        <v>835122.08</v>
      </c>
    </row>
    <row r="85" spans="2:65" s="10" customFormat="1" ht="19.899999999999999" customHeight="1">
      <c r="B85" s="154"/>
      <c r="C85" s="155"/>
      <c r="D85" s="167" t="s">
        <v>71</v>
      </c>
      <c r="E85" s="168" t="s">
        <v>22</v>
      </c>
      <c r="F85" s="168" t="s">
        <v>134</v>
      </c>
      <c r="G85" s="155"/>
      <c r="H85" s="155"/>
      <c r="I85" s="155"/>
      <c r="J85" s="169">
        <f>BK85</f>
        <v>368904.79000000004</v>
      </c>
      <c r="K85" s="155"/>
      <c r="L85" s="159"/>
      <c r="M85" s="160"/>
      <c r="N85" s="161"/>
      <c r="O85" s="161"/>
      <c r="P85" s="162">
        <f>SUM(P86:P145)</f>
        <v>777.79731399999991</v>
      </c>
      <c r="Q85" s="161"/>
      <c r="R85" s="162">
        <f>SUM(R86:R145)</f>
        <v>0.24240700000000001</v>
      </c>
      <c r="S85" s="161"/>
      <c r="T85" s="163">
        <f>SUM(T86:T145)</f>
        <v>0</v>
      </c>
      <c r="AR85" s="164" t="s">
        <v>22</v>
      </c>
      <c r="AT85" s="165" t="s">
        <v>71</v>
      </c>
      <c r="AU85" s="165" t="s">
        <v>22</v>
      </c>
      <c r="AY85" s="164" t="s">
        <v>133</v>
      </c>
      <c r="BK85" s="166">
        <f>SUM(BK86:BK145)</f>
        <v>368904.79000000004</v>
      </c>
    </row>
    <row r="86" spans="2:65" s="1" customFormat="1" ht="31.5" customHeight="1">
      <c r="B86" s="36"/>
      <c r="C86" s="170" t="s">
        <v>22</v>
      </c>
      <c r="D86" s="170" t="s">
        <v>135</v>
      </c>
      <c r="E86" s="171" t="s">
        <v>136</v>
      </c>
      <c r="F86" s="172" t="s">
        <v>137</v>
      </c>
      <c r="G86" s="173" t="s">
        <v>138</v>
      </c>
      <c r="H86" s="174">
        <v>17.466000000000001</v>
      </c>
      <c r="I86" s="175">
        <v>29.2</v>
      </c>
      <c r="J86" s="175">
        <f>ROUND(I86*H86,2)</f>
        <v>510.01</v>
      </c>
      <c r="K86" s="172" t="s">
        <v>139</v>
      </c>
      <c r="L86" s="56"/>
      <c r="M86" s="176" t="s">
        <v>20</v>
      </c>
      <c r="N86" s="177" t="s">
        <v>43</v>
      </c>
      <c r="O86" s="178">
        <v>9.7000000000000003E-2</v>
      </c>
      <c r="P86" s="178">
        <f>O86*H86</f>
        <v>1.6942020000000002</v>
      </c>
      <c r="Q86" s="178">
        <v>0</v>
      </c>
      <c r="R86" s="178">
        <f>Q86*H86</f>
        <v>0</v>
      </c>
      <c r="S86" s="178">
        <v>0</v>
      </c>
      <c r="T86" s="179">
        <f>S86*H86</f>
        <v>0</v>
      </c>
      <c r="AR86" s="22" t="s">
        <v>140</v>
      </c>
      <c r="AT86" s="22" t="s">
        <v>135</v>
      </c>
      <c r="AU86" s="22" t="s">
        <v>81</v>
      </c>
      <c r="AY86" s="22" t="s">
        <v>133</v>
      </c>
      <c r="BE86" s="180">
        <f>IF(N86="základní",J86,0)</f>
        <v>510.01</v>
      </c>
      <c r="BF86" s="180">
        <f>IF(N86="snížená",J86,0)</f>
        <v>0</v>
      </c>
      <c r="BG86" s="180">
        <f>IF(N86="zákl. přenesená",J86,0)</f>
        <v>0</v>
      </c>
      <c r="BH86" s="180">
        <f>IF(N86="sníž. přenesená",J86,0)</f>
        <v>0</v>
      </c>
      <c r="BI86" s="180">
        <f>IF(N86="nulová",J86,0)</f>
        <v>0</v>
      </c>
      <c r="BJ86" s="22" t="s">
        <v>22</v>
      </c>
      <c r="BK86" s="180">
        <f>ROUND(I86*H86,2)</f>
        <v>510.01</v>
      </c>
      <c r="BL86" s="22" t="s">
        <v>140</v>
      </c>
      <c r="BM86" s="22" t="s">
        <v>1479</v>
      </c>
    </row>
    <row r="87" spans="2:65" s="1" customFormat="1" ht="229.5">
      <c r="B87" s="36"/>
      <c r="C87" s="58"/>
      <c r="D87" s="181" t="s">
        <v>142</v>
      </c>
      <c r="E87" s="58"/>
      <c r="F87" s="182" t="s">
        <v>143</v>
      </c>
      <c r="G87" s="58"/>
      <c r="H87" s="58"/>
      <c r="I87" s="58"/>
      <c r="J87" s="58"/>
      <c r="K87" s="58"/>
      <c r="L87" s="56"/>
      <c r="M87" s="183"/>
      <c r="N87" s="37"/>
      <c r="O87" s="37"/>
      <c r="P87" s="37"/>
      <c r="Q87" s="37"/>
      <c r="R87" s="37"/>
      <c r="S87" s="37"/>
      <c r="T87" s="73"/>
      <c r="AT87" s="22" t="s">
        <v>142</v>
      </c>
      <c r="AU87" s="22" t="s">
        <v>81</v>
      </c>
    </row>
    <row r="88" spans="2:65" s="11" customFormat="1">
      <c r="B88" s="184"/>
      <c r="C88" s="185"/>
      <c r="D88" s="196" t="s">
        <v>144</v>
      </c>
      <c r="E88" s="205" t="s">
        <v>20</v>
      </c>
      <c r="F88" s="206" t="s">
        <v>1480</v>
      </c>
      <c r="G88" s="185"/>
      <c r="H88" s="207">
        <v>17.466000000000001</v>
      </c>
      <c r="I88" s="185"/>
      <c r="J88" s="185"/>
      <c r="K88" s="185"/>
      <c r="L88" s="189"/>
      <c r="M88" s="190"/>
      <c r="N88" s="191"/>
      <c r="O88" s="191"/>
      <c r="P88" s="191"/>
      <c r="Q88" s="191"/>
      <c r="R88" s="191"/>
      <c r="S88" s="191"/>
      <c r="T88" s="192"/>
      <c r="AT88" s="193" t="s">
        <v>144</v>
      </c>
      <c r="AU88" s="193" t="s">
        <v>81</v>
      </c>
      <c r="AV88" s="11" t="s">
        <v>81</v>
      </c>
      <c r="AW88" s="11" t="s">
        <v>146</v>
      </c>
      <c r="AX88" s="11" t="s">
        <v>22</v>
      </c>
      <c r="AY88" s="193" t="s">
        <v>133</v>
      </c>
    </row>
    <row r="89" spans="2:65" s="1" customFormat="1" ht="31.5" customHeight="1">
      <c r="B89" s="36"/>
      <c r="C89" s="170" t="s">
        <v>81</v>
      </c>
      <c r="D89" s="170" t="s">
        <v>135</v>
      </c>
      <c r="E89" s="171" t="s">
        <v>1481</v>
      </c>
      <c r="F89" s="172" t="s">
        <v>1482</v>
      </c>
      <c r="G89" s="173" t="s">
        <v>138</v>
      </c>
      <c r="H89" s="174">
        <v>212.94499999999999</v>
      </c>
      <c r="I89" s="175">
        <v>150</v>
      </c>
      <c r="J89" s="175">
        <f>ROUND(I89*H89,2)</f>
        <v>31941.75</v>
      </c>
      <c r="K89" s="172" t="s">
        <v>139</v>
      </c>
      <c r="L89" s="56"/>
      <c r="M89" s="176" t="s">
        <v>20</v>
      </c>
      <c r="N89" s="177" t="s">
        <v>43</v>
      </c>
      <c r="O89" s="178">
        <v>0.46700000000000003</v>
      </c>
      <c r="P89" s="178">
        <f>O89*H89</f>
        <v>99.445315000000008</v>
      </c>
      <c r="Q89" s="178">
        <v>0</v>
      </c>
      <c r="R89" s="178">
        <f>Q89*H89</f>
        <v>0</v>
      </c>
      <c r="S89" s="178">
        <v>0</v>
      </c>
      <c r="T89" s="179">
        <f>S89*H89</f>
        <v>0</v>
      </c>
      <c r="AR89" s="22" t="s">
        <v>140</v>
      </c>
      <c r="AT89" s="22" t="s">
        <v>135</v>
      </c>
      <c r="AU89" s="22" t="s">
        <v>81</v>
      </c>
      <c r="AY89" s="22" t="s">
        <v>133</v>
      </c>
      <c r="BE89" s="180">
        <f>IF(N89="základní",J89,0)</f>
        <v>31941.75</v>
      </c>
      <c r="BF89" s="180">
        <f>IF(N89="snížená",J89,0)</f>
        <v>0</v>
      </c>
      <c r="BG89" s="180">
        <f>IF(N89="zákl. přenesená",J89,0)</f>
        <v>0</v>
      </c>
      <c r="BH89" s="180">
        <f>IF(N89="sníž. přenesená",J89,0)</f>
        <v>0</v>
      </c>
      <c r="BI89" s="180">
        <f>IF(N89="nulová",J89,0)</f>
        <v>0</v>
      </c>
      <c r="BJ89" s="22" t="s">
        <v>22</v>
      </c>
      <c r="BK89" s="180">
        <f>ROUND(I89*H89,2)</f>
        <v>31941.75</v>
      </c>
      <c r="BL89" s="22" t="s">
        <v>140</v>
      </c>
      <c r="BM89" s="22" t="s">
        <v>1483</v>
      </c>
    </row>
    <row r="90" spans="2:65" s="1" customFormat="1" ht="202.5">
      <c r="B90" s="36"/>
      <c r="C90" s="58"/>
      <c r="D90" s="181" t="s">
        <v>142</v>
      </c>
      <c r="E90" s="58"/>
      <c r="F90" s="182" t="s">
        <v>1243</v>
      </c>
      <c r="G90" s="58"/>
      <c r="H90" s="58"/>
      <c r="I90" s="58"/>
      <c r="J90" s="58"/>
      <c r="K90" s="58"/>
      <c r="L90" s="56"/>
      <c r="M90" s="183"/>
      <c r="N90" s="37"/>
      <c r="O90" s="37"/>
      <c r="P90" s="37"/>
      <c r="Q90" s="37"/>
      <c r="R90" s="37"/>
      <c r="S90" s="37"/>
      <c r="T90" s="73"/>
      <c r="AT90" s="22" t="s">
        <v>142</v>
      </c>
      <c r="AU90" s="22" t="s">
        <v>81</v>
      </c>
    </row>
    <row r="91" spans="2:65" s="11" customFormat="1">
      <c r="B91" s="184"/>
      <c r="C91" s="185"/>
      <c r="D91" s="196" t="s">
        <v>144</v>
      </c>
      <c r="E91" s="205" t="s">
        <v>20</v>
      </c>
      <c r="F91" s="206" t="s">
        <v>1484</v>
      </c>
      <c r="G91" s="185"/>
      <c r="H91" s="207">
        <v>212.9452</v>
      </c>
      <c r="I91" s="185"/>
      <c r="J91" s="185"/>
      <c r="K91" s="185"/>
      <c r="L91" s="189"/>
      <c r="M91" s="190"/>
      <c r="N91" s="191"/>
      <c r="O91" s="191"/>
      <c r="P91" s="191"/>
      <c r="Q91" s="191"/>
      <c r="R91" s="191"/>
      <c r="S91" s="191"/>
      <c r="T91" s="192"/>
      <c r="AT91" s="193" t="s">
        <v>144</v>
      </c>
      <c r="AU91" s="193" t="s">
        <v>81</v>
      </c>
      <c r="AV91" s="11" t="s">
        <v>81</v>
      </c>
      <c r="AW91" s="11" t="s">
        <v>146</v>
      </c>
      <c r="AX91" s="11" t="s">
        <v>22</v>
      </c>
      <c r="AY91" s="193" t="s">
        <v>133</v>
      </c>
    </row>
    <row r="92" spans="2:65" s="1" customFormat="1" ht="31.5" customHeight="1">
      <c r="B92" s="36"/>
      <c r="C92" s="170" t="s">
        <v>154</v>
      </c>
      <c r="D92" s="170" t="s">
        <v>135</v>
      </c>
      <c r="E92" s="171" t="s">
        <v>1485</v>
      </c>
      <c r="F92" s="172" t="s">
        <v>493</v>
      </c>
      <c r="G92" s="173" t="s">
        <v>138</v>
      </c>
      <c r="H92" s="174">
        <v>147.9</v>
      </c>
      <c r="I92" s="175">
        <v>230</v>
      </c>
      <c r="J92" s="175">
        <f>ROUND(I92*H92,2)</f>
        <v>34017</v>
      </c>
      <c r="K92" s="172" t="s">
        <v>139</v>
      </c>
      <c r="L92" s="56"/>
      <c r="M92" s="176" t="s">
        <v>20</v>
      </c>
      <c r="N92" s="177" t="s">
        <v>43</v>
      </c>
      <c r="O92" s="178">
        <v>0.82499999999999996</v>
      </c>
      <c r="P92" s="178">
        <f>O92*H92</f>
        <v>122.0175</v>
      </c>
      <c r="Q92" s="178">
        <v>0</v>
      </c>
      <c r="R92" s="178">
        <f>Q92*H92</f>
        <v>0</v>
      </c>
      <c r="S92" s="178">
        <v>0</v>
      </c>
      <c r="T92" s="179">
        <f>S92*H92</f>
        <v>0</v>
      </c>
      <c r="AR92" s="22" t="s">
        <v>140</v>
      </c>
      <c r="AT92" s="22" t="s">
        <v>135</v>
      </c>
      <c r="AU92" s="22" t="s">
        <v>81</v>
      </c>
      <c r="AY92" s="22" t="s">
        <v>133</v>
      </c>
      <c r="BE92" s="180">
        <f>IF(N92="základní",J92,0)</f>
        <v>34017</v>
      </c>
      <c r="BF92" s="180">
        <f>IF(N92="snížená",J92,0)</f>
        <v>0</v>
      </c>
      <c r="BG92" s="180">
        <f>IF(N92="zákl. přenesená",J92,0)</f>
        <v>0</v>
      </c>
      <c r="BH92" s="180">
        <f>IF(N92="sníž. přenesená",J92,0)</f>
        <v>0</v>
      </c>
      <c r="BI92" s="180">
        <f>IF(N92="nulová",J92,0)</f>
        <v>0</v>
      </c>
      <c r="BJ92" s="22" t="s">
        <v>22</v>
      </c>
      <c r="BK92" s="180">
        <f>ROUND(I92*H92,2)</f>
        <v>34017</v>
      </c>
      <c r="BL92" s="22" t="s">
        <v>140</v>
      </c>
      <c r="BM92" s="22" t="s">
        <v>1486</v>
      </c>
    </row>
    <row r="93" spans="2:65" s="1" customFormat="1" ht="202.5">
      <c r="B93" s="36"/>
      <c r="C93" s="58"/>
      <c r="D93" s="181" t="s">
        <v>142</v>
      </c>
      <c r="E93" s="58"/>
      <c r="F93" s="182" t="s">
        <v>158</v>
      </c>
      <c r="G93" s="58"/>
      <c r="H93" s="58"/>
      <c r="I93" s="58"/>
      <c r="J93" s="58"/>
      <c r="K93" s="58"/>
      <c r="L93" s="56"/>
      <c r="M93" s="183"/>
      <c r="N93" s="37"/>
      <c r="O93" s="37"/>
      <c r="P93" s="37"/>
      <c r="Q93" s="37"/>
      <c r="R93" s="37"/>
      <c r="S93" s="37"/>
      <c r="T93" s="73"/>
      <c r="AT93" s="22" t="s">
        <v>142</v>
      </c>
      <c r="AU93" s="22" t="s">
        <v>81</v>
      </c>
    </row>
    <row r="94" spans="2:65" s="11" customFormat="1">
      <c r="B94" s="184"/>
      <c r="C94" s="185"/>
      <c r="D94" s="181" t="s">
        <v>144</v>
      </c>
      <c r="E94" s="186" t="s">
        <v>20</v>
      </c>
      <c r="F94" s="187" t="s">
        <v>1487</v>
      </c>
      <c r="G94" s="185"/>
      <c r="H94" s="188">
        <v>59.52</v>
      </c>
      <c r="I94" s="185"/>
      <c r="J94" s="185"/>
      <c r="K94" s="185"/>
      <c r="L94" s="189"/>
      <c r="M94" s="190"/>
      <c r="N94" s="191"/>
      <c r="O94" s="191"/>
      <c r="P94" s="191"/>
      <c r="Q94" s="191"/>
      <c r="R94" s="191"/>
      <c r="S94" s="191"/>
      <c r="T94" s="192"/>
      <c r="AT94" s="193" t="s">
        <v>144</v>
      </c>
      <c r="AU94" s="193" t="s">
        <v>81</v>
      </c>
      <c r="AV94" s="11" t="s">
        <v>81</v>
      </c>
      <c r="AW94" s="11" t="s">
        <v>146</v>
      </c>
      <c r="AX94" s="11" t="s">
        <v>72</v>
      </c>
      <c r="AY94" s="193" t="s">
        <v>133</v>
      </c>
    </row>
    <row r="95" spans="2:65" s="11" customFormat="1">
      <c r="B95" s="184"/>
      <c r="C95" s="185"/>
      <c r="D95" s="181" t="s">
        <v>144</v>
      </c>
      <c r="E95" s="186" t="s">
        <v>20</v>
      </c>
      <c r="F95" s="187" t="s">
        <v>1488</v>
      </c>
      <c r="G95" s="185"/>
      <c r="H95" s="188">
        <v>58.5</v>
      </c>
      <c r="I95" s="185"/>
      <c r="J95" s="185"/>
      <c r="K95" s="185"/>
      <c r="L95" s="189"/>
      <c r="M95" s="190"/>
      <c r="N95" s="191"/>
      <c r="O95" s="191"/>
      <c r="P95" s="191"/>
      <c r="Q95" s="191"/>
      <c r="R95" s="191"/>
      <c r="S95" s="191"/>
      <c r="T95" s="192"/>
      <c r="AT95" s="193" t="s">
        <v>144</v>
      </c>
      <c r="AU95" s="193" t="s">
        <v>81</v>
      </c>
      <c r="AV95" s="11" t="s">
        <v>81</v>
      </c>
      <c r="AW95" s="11" t="s">
        <v>146</v>
      </c>
      <c r="AX95" s="11" t="s">
        <v>72</v>
      </c>
      <c r="AY95" s="193" t="s">
        <v>133</v>
      </c>
    </row>
    <row r="96" spans="2:65" s="11" customFormat="1">
      <c r="B96" s="184"/>
      <c r="C96" s="185"/>
      <c r="D96" s="181" t="s">
        <v>144</v>
      </c>
      <c r="E96" s="186" t="s">
        <v>20</v>
      </c>
      <c r="F96" s="187" t="s">
        <v>1489</v>
      </c>
      <c r="G96" s="185"/>
      <c r="H96" s="188">
        <v>29.88</v>
      </c>
      <c r="I96" s="185"/>
      <c r="J96" s="185"/>
      <c r="K96" s="185"/>
      <c r="L96" s="189"/>
      <c r="M96" s="190"/>
      <c r="N96" s="191"/>
      <c r="O96" s="191"/>
      <c r="P96" s="191"/>
      <c r="Q96" s="191"/>
      <c r="R96" s="191"/>
      <c r="S96" s="191"/>
      <c r="T96" s="192"/>
      <c r="AT96" s="193" t="s">
        <v>144</v>
      </c>
      <c r="AU96" s="193" t="s">
        <v>81</v>
      </c>
      <c r="AV96" s="11" t="s">
        <v>81</v>
      </c>
      <c r="AW96" s="11" t="s">
        <v>146</v>
      </c>
      <c r="AX96" s="11" t="s">
        <v>72</v>
      </c>
      <c r="AY96" s="193" t="s">
        <v>133</v>
      </c>
    </row>
    <row r="97" spans="2:65" s="12" customFormat="1">
      <c r="B97" s="194"/>
      <c r="C97" s="195"/>
      <c r="D97" s="196" t="s">
        <v>144</v>
      </c>
      <c r="E97" s="197" t="s">
        <v>20</v>
      </c>
      <c r="F97" s="198" t="s">
        <v>148</v>
      </c>
      <c r="G97" s="195"/>
      <c r="H97" s="199">
        <v>147.9</v>
      </c>
      <c r="I97" s="195"/>
      <c r="J97" s="195"/>
      <c r="K97" s="195"/>
      <c r="L97" s="200"/>
      <c r="M97" s="201"/>
      <c r="N97" s="202"/>
      <c r="O97" s="202"/>
      <c r="P97" s="202"/>
      <c r="Q97" s="202"/>
      <c r="R97" s="202"/>
      <c r="S97" s="202"/>
      <c r="T97" s="203"/>
      <c r="AT97" s="204" t="s">
        <v>144</v>
      </c>
      <c r="AU97" s="204" t="s">
        <v>81</v>
      </c>
      <c r="AV97" s="12" t="s">
        <v>140</v>
      </c>
      <c r="AW97" s="12" t="s">
        <v>146</v>
      </c>
      <c r="AX97" s="12" t="s">
        <v>22</v>
      </c>
      <c r="AY97" s="204" t="s">
        <v>133</v>
      </c>
    </row>
    <row r="98" spans="2:65" s="1" customFormat="1" ht="31.5" customHeight="1">
      <c r="B98" s="36"/>
      <c r="C98" s="170" t="s">
        <v>140</v>
      </c>
      <c r="D98" s="170" t="s">
        <v>135</v>
      </c>
      <c r="E98" s="171" t="s">
        <v>166</v>
      </c>
      <c r="F98" s="172" t="s">
        <v>167</v>
      </c>
      <c r="G98" s="173" t="s">
        <v>168</v>
      </c>
      <c r="H98" s="174">
        <v>108.8</v>
      </c>
      <c r="I98" s="175">
        <v>93.2</v>
      </c>
      <c r="J98" s="175">
        <f>ROUND(I98*H98,2)</f>
        <v>10140.16</v>
      </c>
      <c r="K98" s="172" t="s">
        <v>139</v>
      </c>
      <c r="L98" s="56"/>
      <c r="M98" s="176" t="s">
        <v>20</v>
      </c>
      <c r="N98" s="177" t="s">
        <v>43</v>
      </c>
      <c r="O98" s="178">
        <v>0.23599999999999999</v>
      </c>
      <c r="P98" s="178">
        <f>O98*H98</f>
        <v>25.676799999999997</v>
      </c>
      <c r="Q98" s="178">
        <v>8.4000000000000003E-4</v>
      </c>
      <c r="R98" s="178">
        <f>Q98*H98</f>
        <v>9.1392000000000001E-2</v>
      </c>
      <c r="S98" s="178">
        <v>0</v>
      </c>
      <c r="T98" s="179">
        <f>S98*H98</f>
        <v>0</v>
      </c>
      <c r="AR98" s="22" t="s">
        <v>140</v>
      </c>
      <c r="AT98" s="22" t="s">
        <v>135</v>
      </c>
      <c r="AU98" s="22" t="s">
        <v>81</v>
      </c>
      <c r="AY98" s="22" t="s">
        <v>133</v>
      </c>
      <c r="BE98" s="180">
        <f>IF(N98="základní",J98,0)</f>
        <v>10140.16</v>
      </c>
      <c r="BF98" s="180">
        <f>IF(N98="snížená",J98,0)</f>
        <v>0</v>
      </c>
      <c r="BG98" s="180">
        <f>IF(N98="zákl. přenesená",J98,0)</f>
        <v>0</v>
      </c>
      <c r="BH98" s="180">
        <f>IF(N98="sníž. přenesená",J98,0)</f>
        <v>0</v>
      </c>
      <c r="BI98" s="180">
        <f>IF(N98="nulová",J98,0)</f>
        <v>0</v>
      </c>
      <c r="BJ98" s="22" t="s">
        <v>22</v>
      </c>
      <c r="BK98" s="180">
        <f>ROUND(I98*H98,2)</f>
        <v>10140.16</v>
      </c>
      <c r="BL98" s="22" t="s">
        <v>140</v>
      </c>
      <c r="BM98" s="22" t="s">
        <v>1490</v>
      </c>
    </row>
    <row r="99" spans="2:65" s="1" customFormat="1" ht="148.5">
      <c r="B99" s="36"/>
      <c r="C99" s="58"/>
      <c r="D99" s="181" t="s">
        <v>142</v>
      </c>
      <c r="E99" s="58"/>
      <c r="F99" s="182" t="s">
        <v>170</v>
      </c>
      <c r="G99" s="58"/>
      <c r="H99" s="58"/>
      <c r="I99" s="58"/>
      <c r="J99" s="58"/>
      <c r="K99" s="58"/>
      <c r="L99" s="56"/>
      <c r="M99" s="183"/>
      <c r="N99" s="37"/>
      <c r="O99" s="37"/>
      <c r="P99" s="37"/>
      <c r="Q99" s="37"/>
      <c r="R99" s="37"/>
      <c r="S99" s="37"/>
      <c r="T99" s="73"/>
      <c r="AT99" s="22" t="s">
        <v>142</v>
      </c>
      <c r="AU99" s="22" t="s">
        <v>81</v>
      </c>
    </row>
    <row r="100" spans="2:65" s="11" customFormat="1">
      <c r="B100" s="184"/>
      <c r="C100" s="185"/>
      <c r="D100" s="196" t="s">
        <v>144</v>
      </c>
      <c r="E100" s="205" t="s">
        <v>20</v>
      </c>
      <c r="F100" s="206" t="s">
        <v>1491</v>
      </c>
      <c r="G100" s="185"/>
      <c r="H100" s="207">
        <v>108.8</v>
      </c>
      <c r="I100" s="185"/>
      <c r="J100" s="185"/>
      <c r="K100" s="185"/>
      <c r="L100" s="189"/>
      <c r="M100" s="190"/>
      <c r="N100" s="191"/>
      <c r="O100" s="191"/>
      <c r="P100" s="191"/>
      <c r="Q100" s="191"/>
      <c r="R100" s="191"/>
      <c r="S100" s="191"/>
      <c r="T100" s="192"/>
      <c r="AT100" s="193" t="s">
        <v>144</v>
      </c>
      <c r="AU100" s="193" t="s">
        <v>81</v>
      </c>
      <c r="AV100" s="11" t="s">
        <v>81</v>
      </c>
      <c r="AW100" s="11" t="s">
        <v>146</v>
      </c>
      <c r="AX100" s="11" t="s">
        <v>22</v>
      </c>
      <c r="AY100" s="193" t="s">
        <v>133</v>
      </c>
    </row>
    <row r="101" spans="2:65" s="1" customFormat="1" ht="31.5" customHeight="1">
      <c r="B101" s="36"/>
      <c r="C101" s="170" t="s">
        <v>165</v>
      </c>
      <c r="D101" s="170" t="s">
        <v>135</v>
      </c>
      <c r="E101" s="171" t="s">
        <v>1492</v>
      </c>
      <c r="F101" s="172" t="s">
        <v>1493</v>
      </c>
      <c r="G101" s="173" t="s">
        <v>168</v>
      </c>
      <c r="H101" s="174">
        <v>102</v>
      </c>
      <c r="I101" s="175">
        <v>162</v>
      </c>
      <c r="J101" s="175">
        <f>ROUND(I101*H101,2)</f>
        <v>16524</v>
      </c>
      <c r="K101" s="172" t="s">
        <v>139</v>
      </c>
      <c r="L101" s="56"/>
      <c r="M101" s="176" t="s">
        <v>20</v>
      </c>
      <c r="N101" s="177" t="s">
        <v>43</v>
      </c>
      <c r="O101" s="178">
        <v>0.47899999999999998</v>
      </c>
      <c r="P101" s="178">
        <f>O101*H101</f>
        <v>48.857999999999997</v>
      </c>
      <c r="Q101" s="178">
        <v>8.4999999999999995E-4</v>
      </c>
      <c r="R101" s="178">
        <f>Q101*H101</f>
        <v>8.6699999999999999E-2</v>
      </c>
      <c r="S101" s="178">
        <v>0</v>
      </c>
      <c r="T101" s="179">
        <f>S101*H101</f>
        <v>0</v>
      </c>
      <c r="AR101" s="22" t="s">
        <v>140</v>
      </c>
      <c r="AT101" s="22" t="s">
        <v>135</v>
      </c>
      <c r="AU101" s="22" t="s">
        <v>81</v>
      </c>
      <c r="AY101" s="22" t="s">
        <v>133</v>
      </c>
      <c r="BE101" s="180">
        <f>IF(N101="základní",J101,0)</f>
        <v>16524</v>
      </c>
      <c r="BF101" s="180">
        <f>IF(N101="snížená",J101,0)</f>
        <v>0</v>
      </c>
      <c r="BG101" s="180">
        <f>IF(N101="zákl. přenesená",J101,0)</f>
        <v>0</v>
      </c>
      <c r="BH101" s="180">
        <f>IF(N101="sníž. přenesená",J101,0)</f>
        <v>0</v>
      </c>
      <c r="BI101" s="180">
        <f>IF(N101="nulová",J101,0)</f>
        <v>0</v>
      </c>
      <c r="BJ101" s="22" t="s">
        <v>22</v>
      </c>
      <c r="BK101" s="180">
        <f>ROUND(I101*H101,2)</f>
        <v>16524</v>
      </c>
      <c r="BL101" s="22" t="s">
        <v>140</v>
      </c>
      <c r="BM101" s="22" t="s">
        <v>1494</v>
      </c>
    </row>
    <row r="102" spans="2:65" s="1" customFormat="1" ht="148.5">
      <c r="B102" s="36"/>
      <c r="C102" s="58"/>
      <c r="D102" s="181" t="s">
        <v>142</v>
      </c>
      <c r="E102" s="58"/>
      <c r="F102" s="182" t="s">
        <v>170</v>
      </c>
      <c r="G102" s="58"/>
      <c r="H102" s="58"/>
      <c r="I102" s="58"/>
      <c r="J102" s="58"/>
      <c r="K102" s="58"/>
      <c r="L102" s="56"/>
      <c r="M102" s="183"/>
      <c r="N102" s="37"/>
      <c r="O102" s="37"/>
      <c r="P102" s="37"/>
      <c r="Q102" s="37"/>
      <c r="R102" s="37"/>
      <c r="S102" s="37"/>
      <c r="T102" s="73"/>
      <c r="AT102" s="22" t="s">
        <v>142</v>
      </c>
      <c r="AU102" s="22" t="s">
        <v>81</v>
      </c>
    </row>
    <row r="103" spans="2:65" s="11" customFormat="1">
      <c r="B103" s="184"/>
      <c r="C103" s="185"/>
      <c r="D103" s="196" t="s">
        <v>144</v>
      </c>
      <c r="E103" s="205" t="s">
        <v>20</v>
      </c>
      <c r="F103" s="206" t="s">
        <v>1495</v>
      </c>
      <c r="G103" s="185"/>
      <c r="H103" s="207">
        <v>102</v>
      </c>
      <c r="I103" s="185"/>
      <c r="J103" s="185"/>
      <c r="K103" s="185"/>
      <c r="L103" s="189"/>
      <c r="M103" s="190"/>
      <c r="N103" s="191"/>
      <c r="O103" s="191"/>
      <c r="P103" s="191"/>
      <c r="Q103" s="191"/>
      <c r="R103" s="191"/>
      <c r="S103" s="191"/>
      <c r="T103" s="192"/>
      <c r="AT103" s="193" t="s">
        <v>144</v>
      </c>
      <c r="AU103" s="193" t="s">
        <v>81</v>
      </c>
      <c r="AV103" s="11" t="s">
        <v>81</v>
      </c>
      <c r="AW103" s="11" t="s">
        <v>146</v>
      </c>
      <c r="AX103" s="11" t="s">
        <v>22</v>
      </c>
      <c r="AY103" s="193" t="s">
        <v>133</v>
      </c>
    </row>
    <row r="104" spans="2:65" s="1" customFormat="1" ht="31.5" customHeight="1">
      <c r="B104" s="36"/>
      <c r="C104" s="170" t="s">
        <v>172</v>
      </c>
      <c r="D104" s="170" t="s">
        <v>135</v>
      </c>
      <c r="E104" s="171" t="s">
        <v>1496</v>
      </c>
      <c r="F104" s="172" t="s">
        <v>1497</v>
      </c>
      <c r="G104" s="173" t="s">
        <v>168</v>
      </c>
      <c r="H104" s="174">
        <v>51.6</v>
      </c>
      <c r="I104" s="175">
        <v>221</v>
      </c>
      <c r="J104" s="175">
        <f>ROUND(I104*H104,2)</f>
        <v>11403.6</v>
      </c>
      <c r="K104" s="172" t="s">
        <v>139</v>
      </c>
      <c r="L104" s="56"/>
      <c r="M104" s="176" t="s">
        <v>20</v>
      </c>
      <c r="N104" s="177" t="s">
        <v>43</v>
      </c>
      <c r="O104" s="178">
        <v>0.63700000000000001</v>
      </c>
      <c r="P104" s="178">
        <f>O104*H104</f>
        <v>32.869199999999999</v>
      </c>
      <c r="Q104" s="178">
        <v>1.1900000000000001E-3</v>
      </c>
      <c r="R104" s="178">
        <f>Q104*H104</f>
        <v>6.1404000000000007E-2</v>
      </c>
      <c r="S104" s="178">
        <v>0</v>
      </c>
      <c r="T104" s="179">
        <f>S104*H104</f>
        <v>0</v>
      </c>
      <c r="AR104" s="22" t="s">
        <v>140</v>
      </c>
      <c r="AT104" s="22" t="s">
        <v>135</v>
      </c>
      <c r="AU104" s="22" t="s">
        <v>81</v>
      </c>
      <c r="AY104" s="22" t="s">
        <v>133</v>
      </c>
      <c r="BE104" s="180">
        <f>IF(N104="základní",J104,0)</f>
        <v>11403.6</v>
      </c>
      <c r="BF104" s="180">
        <f>IF(N104="snížená",J104,0)</f>
        <v>0</v>
      </c>
      <c r="BG104" s="180">
        <f>IF(N104="zákl. přenesená",J104,0)</f>
        <v>0</v>
      </c>
      <c r="BH104" s="180">
        <f>IF(N104="sníž. přenesená",J104,0)</f>
        <v>0</v>
      </c>
      <c r="BI104" s="180">
        <f>IF(N104="nulová",J104,0)</f>
        <v>0</v>
      </c>
      <c r="BJ104" s="22" t="s">
        <v>22</v>
      </c>
      <c r="BK104" s="180">
        <f>ROUND(I104*H104,2)</f>
        <v>11403.6</v>
      </c>
      <c r="BL104" s="22" t="s">
        <v>140</v>
      </c>
      <c r="BM104" s="22" t="s">
        <v>1498</v>
      </c>
    </row>
    <row r="105" spans="2:65" s="1" customFormat="1" ht="148.5">
      <c r="B105" s="36"/>
      <c r="C105" s="58"/>
      <c r="D105" s="181" t="s">
        <v>142</v>
      </c>
      <c r="E105" s="58"/>
      <c r="F105" s="182" t="s">
        <v>170</v>
      </c>
      <c r="G105" s="58"/>
      <c r="H105" s="58"/>
      <c r="I105" s="58"/>
      <c r="J105" s="58"/>
      <c r="K105" s="58"/>
      <c r="L105" s="56"/>
      <c r="M105" s="183"/>
      <c r="N105" s="37"/>
      <c r="O105" s="37"/>
      <c r="P105" s="37"/>
      <c r="Q105" s="37"/>
      <c r="R105" s="37"/>
      <c r="S105" s="37"/>
      <c r="T105" s="73"/>
      <c r="AT105" s="22" t="s">
        <v>142</v>
      </c>
      <c r="AU105" s="22" t="s">
        <v>81</v>
      </c>
    </row>
    <row r="106" spans="2:65" s="11" customFormat="1">
      <c r="B106" s="184"/>
      <c r="C106" s="185"/>
      <c r="D106" s="196" t="s">
        <v>144</v>
      </c>
      <c r="E106" s="205" t="s">
        <v>20</v>
      </c>
      <c r="F106" s="206" t="s">
        <v>1499</v>
      </c>
      <c r="G106" s="185"/>
      <c r="H106" s="207">
        <v>51.6</v>
      </c>
      <c r="I106" s="185"/>
      <c r="J106" s="185"/>
      <c r="K106" s="185"/>
      <c r="L106" s="189"/>
      <c r="M106" s="190"/>
      <c r="N106" s="191"/>
      <c r="O106" s="191"/>
      <c r="P106" s="191"/>
      <c r="Q106" s="191"/>
      <c r="R106" s="191"/>
      <c r="S106" s="191"/>
      <c r="T106" s="192"/>
      <c r="AT106" s="193" t="s">
        <v>144</v>
      </c>
      <c r="AU106" s="193" t="s">
        <v>81</v>
      </c>
      <c r="AV106" s="11" t="s">
        <v>81</v>
      </c>
      <c r="AW106" s="11" t="s">
        <v>146</v>
      </c>
      <c r="AX106" s="11" t="s">
        <v>22</v>
      </c>
      <c r="AY106" s="193" t="s">
        <v>133</v>
      </c>
    </row>
    <row r="107" spans="2:65" s="1" customFormat="1" ht="31.5" customHeight="1">
      <c r="B107" s="36"/>
      <c r="C107" s="170" t="s">
        <v>176</v>
      </c>
      <c r="D107" s="170" t="s">
        <v>135</v>
      </c>
      <c r="E107" s="171" t="s">
        <v>173</v>
      </c>
      <c r="F107" s="172" t="s">
        <v>174</v>
      </c>
      <c r="G107" s="173" t="s">
        <v>168</v>
      </c>
      <c r="H107" s="174">
        <v>108.8</v>
      </c>
      <c r="I107" s="175">
        <v>16.8</v>
      </c>
      <c r="J107" s="175">
        <f>ROUND(I107*H107,2)</f>
        <v>1827.84</v>
      </c>
      <c r="K107" s="172" t="s">
        <v>139</v>
      </c>
      <c r="L107" s="56"/>
      <c r="M107" s="176" t="s">
        <v>20</v>
      </c>
      <c r="N107" s="177" t="s">
        <v>43</v>
      </c>
      <c r="O107" s="178">
        <v>7.0000000000000007E-2</v>
      </c>
      <c r="P107" s="178">
        <f>O107*H107</f>
        <v>7.6160000000000005</v>
      </c>
      <c r="Q107" s="178">
        <v>0</v>
      </c>
      <c r="R107" s="178">
        <f>Q107*H107</f>
        <v>0</v>
      </c>
      <c r="S107" s="178">
        <v>0</v>
      </c>
      <c r="T107" s="179">
        <f>S107*H107</f>
        <v>0</v>
      </c>
      <c r="AR107" s="22" t="s">
        <v>140</v>
      </c>
      <c r="AT107" s="22" t="s">
        <v>135</v>
      </c>
      <c r="AU107" s="22" t="s">
        <v>81</v>
      </c>
      <c r="AY107" s="22" t="s">
        <v>133</v>
      </c>
      <c r="BE107" s="180">
        <f>IF(N107="základní",J107,0)</f>
        <v>1827.84</v>
      </c>
      <c r="BF107" s="180">
        <f>IF(N107="snížená",J107,0)</f>
        <v>0</v>
      </c>
      <c r="BG107" s="180">
        <f>IF(N107="zákl. přenesená",J107,0)</f>
        <v>0</v>
      </c>
      <c r="BH107" s="180">
        <f>IF(N107="sníž. přenesená",J107,0)</f>
        <v>0</v>
      </c>
      <c r="BI107" s="180">
        <f>IF(N107="nulová",J107,0)</f>
        <v>0</v>
      </c>
      <c r="BJ107" s="22" t="s">
        <v>22</v>
      </c>
      <c r="BK107" s="180">
        <f>ROUND(I107*H107,2)</f>
        <v>1827.84</v>
      </c>
      <c r="BL107" s="22" t="s">
        <v>140</v>
      </c>
      <c r="BM107" s="22" t="s">
        <v>1500</v>
      </c>
    </row>
    <row r="108" spans="2:65" s="1" customFormat="1" ht="31.5" customHeight="1">
      <c r="B108" s="36"/>
      <c r="C108" s="170" t="s">
        <v>182</v>
      </c>
      <c r="D108" s="170" t="s">
        <v>135</v>
      </c>
      <c r="E108" s="171" t="s">
        <v>1501</v>
      </c>
      <c r="F108" s="172" t="s">
        <v>1502</v>
      </c>
      <c r="G108" s="173" t="s">
        <v>168</v>
      </c>
      <c r="H108" s="174">
        <v>102</v>
      </c>
      <c r="I108" s="175">
        <v>78.7</v>
      </c>
      <c r="J108" s="175">
        <f>ROUND(I108*H108,2)</f>
        <v>8027.4</v>
      </c>
      <c r="K108" s="172" t="s">
        <v>139</v>
      </c>
      <c r="L108" s="56"/>
      <c r="M108" s="176" t="s">
        <v>20</v>
      </c>
      <c r="N108" s="177" t="s">
        <v>43</v>
      </c>
      <c r="O108" s="178">
        <v>0.32700000000000001</v>
      </c>
      <c r="P108" s="178">
        <f>O108*H108</f>
        <v>33.353999999999999</v>
      </c>
      <c r="Q108" s="178">
        <v>0</v>
      </c>
      <c r="R108" s="178">
        <f>Q108*H108</f>
        <v>0</v>
      </c>
      <c r="S108" s="178">
        <v>0</v>
      </c>
      <c r="T108" s="179">
        <f>S108*H108</f>
        <v>0</v>
      </c>
      <c r="AR108" s="22" t="s">
        <v>140</v>
      </c>
      <c r="AT108" s="22" t="s">
        <v>135</v>
      </c>
      <c r="AU108" s="22" t="s">
        <v>81</v>
      </c>
      <c r="AY108" s="22" t="s">
        <v>133</v>
      </c>
      <c r="BE108" s="180">
        <f>IF(N108="základní",J108,0)</f>
        <v>8027.4</v>
      </c>
      <c r="BF108" s="180">
        <f>IF(N108="snížená",J108,0)</f>
        <v>0</v>
      </c>
      <c r="BG108" s="180">
        <f>IF(N108="zákl. přenesená",J108,0)</f>
        <v>0</v>
      </c>
      <c r="BH108" s="180">
        <f>IF(N108="sníž. přenesená",J108,0)</f>
        <v>0</v>
      </c>
      <c r="BI108" s="180">
        <f>IF(N108="nulová",J108,0)</f>
        <v>0</v>
      </c>
      <c r="BJ108" s="22" t="s">
        <v>22</v>
      </c>
      <c r="BK108" s="180">
        <f>ROUND(I108*H108,2)</f>
        <v>8027.4</v>
      </c>
      <c r="BL108" s="22" t="s">
        <v>140</v>
      </c>
      <c r="BM108" s="22" t="s">
        <v>1503</v>
      </c>
    </row>
    <row r="109" spans="2:65" s="1" customFormat="1" ht="31.5" customHeight="1">
      <c r="B109" s="36"/>
      <c r="C109" s="170" t="s">
        <v>186</v>
      </c>
      <c r="D109" s="170" t="s">
        <v>135</v>
      </c>
      <c r="E109" s="171" t="s">
        <v>1504</v>
      </c>
      <c r="F109" s="172" t="s">
        <v>1505</v>
      </c>
      <c r="G109" s="173" t="s">
        <v>168</v>
      </c>
      <c r="H109" s="174">
        <v>51.6</v>
      </c>
      <c r="I109" s="175">
        <v>105</v>
      </c>
      <c r="J109" s="175">
        <f>ROUND(I109*H109,2)</f>
        <v>5418</v>
      </c>
      <c r="K109" s="172" t="s">
        <v>139</v>
      </c>
      <c r="L109" s="56"/>
      <c r="M109" s="176" t="s">
        <v>20</v>
      </c>
      <c r="N109" s="177" t="s">
        <v>43</v>
      </c>
      <c r="O109" s="178">
        <v>0.41</v>
      </c>
      <c r="P109" s="178">
        <f>O109*H109</f>
        <v>21.155999999999999</v>
      </c>
      <c r="Q109" s="178">
        <v>0</v>
      </c>
      <c r="R109" s="178">
        <f>Q109*H109</f>
        <v>0</v>
      </c>
      <c r="S109" s="178">
        <v>0</v>
      </c>
      <c r="T109" s="179">
        <f>S109*H109</f>
        <v>0</v>
      </c>
      <c r="AR109" s="22" t="s">
        <v>140</v>
      </c>
      <c r="AT109" s="22" t="s">
        <v>135</v>
      </c>
      <c r="AU109" s="22" t="s">
        <v>81</v>
      </c>
      <c r="AY109" s="22" t="s">
        <v>133</v>
      </c>
      <c r="BE109" s="180">
        <f>IF(N109="základní",J109,0)</f>
        <v>5418</v>
      </c>
      <c r="BF109" s="180">
        <f>IF(N109="snížená",J109,0)</f>
        <v>0</v>
      </c>
      <c r="BG109" s="180">
        <f>IF(N109="zákl. přenesená",J109,0)</f>
        <v>0</v>
      </c>
      <c r="BH109" s="180">
        <f>IF(N109="sníž. přenesená",J109,0)</f>
        <v>0</v>
      </c>
      <c r="BI109" s="180">
        <f>IF(N109="nulová",J109,0)</f>
        <v>0</v>
      </c>
      <c r="BJ109" s="22" t="s">
        <v>22</v>
      </c>
      <c r="BK109" s="180">
        <f>ROUND(I109*H109,2)</f>
        <v>5418</v>
      </c>
      <c r="BL109" s="22" t="s">
        <v>140</v>
      </c>
      <c r="BM109" s="22" t="s">
        <v>1506</v>
      </c>
    </row>
    <row r="110" spans="2:65" s="1" customFormat="1" ht="44.25" customHeight="1">
      <c r="B110" s="36"/>
      <c r="C110" s="170" t="s">
        <v>27</v>
      </c>
      <c r="D110" s="170" t="s">
        <v>135</v>
      </c>
      <c r="E110" s="171" t="s">
        <v>195</v>
      </c>
      <c r="F110" s="172" t="s">
        <v>196</v>
      </c>
      <c r="G110" s="173" t="s">
        <v>138</v>
      </c>
      <c r="H110" s="174">
        <v>59.52</v>
      </c>
      <c r="I110" s="175">
        <v>73.8</v>
      </c>
      <c r="J110" s="175">
        <f>ROUND(I110*H110,2)</f>
        <v>4392.58</v>
      </c>
      <c r="K110" s="172" t="s">
        <v>139</v>
      </c>
      <c r="L110" s="56"/>
      <c r="M110" s="176" t="s">
        <v>20</v>
      </c>
      <c r="N110" s="177" t="s">
        <v>43</v>
      </c>
      <c r="O110" s="178">
        <v>0.34499999999999997</v>
      </c>
      <c r="P110" s="178">
        <f>O110*H110</f>
        <v>20.534399999999998</v>
      </c>
      <c r="Q110" s="178">
        <v>0</v>
      </c>
      <c r="R110" s="178">
        <f>Q110*H110</f>
        <v>0</v>
      </c>
      <c r="S110" s="178">
        <v>0</v>
      </c>
      <c r="T110" s="179">
        <f>S110*H110</f>
        <v>0</v>
      </c>
      <c r="AR110" s="22" t="s">
        <v>140</v>
      </c>
      <c r="AT110" s="22" t="s">
        <v>135</v>
      </c>
      <c r="AU110" s="22" t="s">
        <v>81</v>
      </c>
      <c r="AY110" s="22" t="s">
        <v>133</v>
      </c>
      <c r="BE110" s="180">
        <f>IF(N110="základní",J110,0)</f>
        <v>4392.58</v>
      </c>
      <c r="BF110" s="180">
        <f>IF(N110="snížená",J110,0)</f>
        <v>0</v>
      </c>
      <c r="BG110" s="180">
        <f>IF(N110="zákl. přenesená",J110,0)</f>
        <v>0</v>
      </c>
      <c r="BH110" s="180">
        <f>IF(N110="sníž. přenesená",J110,0)</f>
        <v>0</v>
      </c>
      <c r="BI110" s="180">
        <f>IF(N110="nulová",J110,0)</f>
        <v>0</v>
      </c>
      <c r="BJ110" s="22" t="s">
        <v>22</v>
      </c>
      <c r="BK110" s="180">
        <f>ROUND(I110*H110,2)</f>
        <v>4392.58</v>
      </c>
      <c r="BL110" s="22" t="s">
        <v>140</v>
      </c>
      <c r="BM110" s="22" t="s">
        <v>1507</v>
      </c>
    </row>
    <row r="111" spans="2:65" s="1" customFormat="1" ht="94.5">
      <c r="B111" s="36"/>
      <c r="C111" s="58"/>
      <c r="D111" s="196" t="s">
        <v>142</v>
      </c>
      <c r="E111" s="58"/>
      <c r="F111" s="208" t="s">
        <v>198</v>
      </c>
      <c r="G111" s="58"/>
      <c r="H111" s="58"/>
      <c r="I111" s="58"/>
      <c r="J111" s="58"/>
      <c r="K111" s="58"/>
      <c r="L111" s="56"/>
      <c r="M111" s="183"/>
      <c r="N111" s="37"/>
      <c r="O111" s="37"/>
      <c r="P111" s="37"/>
      <c r="Q111" s="37"/>
      <c r="R111" s="37"/>
      <c r="S111" s="37"/>
      <c r="T111" s="73"/>
      <c r="AT111" s="22" t="s">
        <v>142</v>
      </c>
      <c r="AU111" s="22" t="s">
        <v>81</v>
      </c>
    </row>
    <row r="112" spans="2:65" s="1" customFormat="1" ht="44.25" customHeight="1">
      <c r="B112" s="36"/>
      <c r="C112" s="170" t="s">
        <v>194</v>
      </c>
      <c r="D112" s="170" t="s">
        <v>135</v>
      </c>
      <c r="E112" s="171" t="s">
        <v>201</v>
      </c>
      <c r="F112" s="172" t="s">
        <v>202</v>
      </c>
      <c r="G112" s="173" t="s">
        <v>138</v>
      </c>
      <c r="H112" s="174">
        <v>58.5</v>
      </c>
      <c r="I112" s="175">
        <v>123</v>
      </c>
      <c r="J112" s="175">
        <f>ROUND(I112*H112,2)</f>
        <v>7195.5</v>
      </c>
      <c r="K112" s="172" t="s">
        <v>139</v>
      </c>
      <c r="L112" s="56"/>
      <c r="M112" s="176" t="s">
        <v>20</v>
      </c>
      <c r="N112" s="177" t="s">
        <v>43</v>
      </c>
      <c r="O112" s="178">
        <v>0.51900000000000002</v>
      </c>
      <c r="P112" s="178">
        <f>O112*H112</f>
        <v>30.361499999999999</v>
      </c>
      <c r="Q112" s="178">
        <v>0</v>
      </c>
      <c r="R112" s="178">
        <f>Q112*H112</f>
        <v>0</v>
      </c>
      <c r="S112" s="178">
        <v>0</v>
      </c>
      <c r="T112" s="179">
        <f>S112*H112</f>
        <v>0</v>
      </c>
      <c r="AR112" s="22" t="s">
        <v>140</v>
      </c>
      <c r="AT112" s="22" t="s">
        <v>135</v>
      </c>
      <c r="AU112" s="22" t="s">
        <v>81</v>
      </c>
      <c r="AY112" s="22" t="s">
        <v>133</v>
      </c>
      <c r="BE112" s="180">
        <f>IF(N112="základní",J112,0)</f>
        <v>7195.5</v>
      </c>
      <c r="BF112" s="180">
        <f>IF(N112="snížená",J112,0)</f>
        <v>0</v>
      </c>
      <c r="BG112" s="180">
        <f>IF(N112="zákl. přenesená",J112,0)</f>
        <v>0</v>
      </c>
      <c r="BH112" s="180">
        <f>IF(N112="sníž. přenesená",J112,0)</f>
        <v>0</v>
      </c>
      <c r="BI112" s="180">
        <f>IF(N112="nulová",J112,0)</f>
        <v>0</v>
      </c>
      <c r="BJ112" s="22" t="s">
        <v>22</v>
      </c>
      <c r="BK112" s="180">
        <f>ROUND(I112*H112,2)</f>
        <v>7195.5</v>
      </c>
      <c r="BL112" s="22" t="s">
        <v>140</v>
      </c>
      <c r="BM112" s="22" t="s">
        <v>1508</v>
      </c>
    </row>
    <row r="113" spans="2:65" s="1" customFormat="1" ht="94.5">
      <c r="B113" s="36"/>
      <c r="C113" s="58"/>
      <c r="D113" s="196" t="s">
        <v>142</v>
      </c>
      <c r="E113" s="58"/>
      <c r="F113" s="208" t="s">
        <v>198</v>
      </c>
      <c r="G113" s="58"/>
      <c r="H113" s="58"/>
      <c r="I113" s="58"/>
      <c r="J113" s="58"/>
      <c r="K113" s="58"/>
      <c r="L113" s="56"/>
      <c r="M113" s="183"/>
      <c r="N113" s="37"/>
      <c r="O113" s="37"/>
      <c r="P113" s="37"/>
      <c r="Q113" s="37"/>
      <c r="R113" s="37"/>
      <c r="S113" s="37"/>
      <c r="T113" s="73"/>
      <c r="AT113" s="22" t="s">
        <v>142</v>
      </c>
      <c r="AU113" s="22" t="s">
        <v>81</v>
      </c>
    </row>
    <row r="114" spans="2:65" s="1" customFormat="1" ht="44.25" customHeight="1">
      <c r="B114" s="36"/>
      <c r="C114" s="170" t="s">
        <v>200</v>
      </c>
      <c r="D114" s="170" t="s">
        <v>135</v>
      </c>
      <c r="E114" s="171" t="s">
        <v>1509</v>
      </c>
      <c r="F114" s="172" t="s">
        <v>1510</v>
      </c>
      <c r="G114" s="173" t="s">
        <v>138</v>
      </c>
      <c r="H114" s="174">
        <v>80.986999999999995</v>
      </c>
      <c r="I114" s="175">
        <v>246</v>
      </c>
      <c r="J114" s="175">
        <f>ROUND(I114*H114,2)</f>
        <v>19922.8</v>
      </c>
      <c r="K114" s="172" t="s">
        <v>139</v>
      </c>
      <c r="L114" s="56"/>
      <c r="M114" s="176" t="s">
        <v>20</v>
      </c>
      <c r="N114" s="177" t="s">
        <v>43</v>
      </c>
      <c r="O114" s="178">
        <v>0.626</v>
      </c>
      <c r="P114" s="178">
        <f>O114*H114</f>
        <v>50.697861999999994</v>
      </c>
      <c r="Q114" s="178">
        <v>0</v>
      </c>
      <c r="R114" s="178">
        <f>Q114*H114</f>
        <v>0</v>
      </c>
      <c r="S114" s="178">
        <v>0</v>
      </c>
      <c r="T114" s="179">
        <f>S114*H114</f>
        <v>0</v>
      </c>
      <c r="AR114" s="22" t="s">
        <v>140</v>
      </c>
      <c r="AT114" s="22" t="s">
        <v>135</v>
      </c>
      <c r="AU114" s="22" t="s">
        <v>81</v>
      </c>
      <c r="AY114" s="22" t="s">
        <v>133</v>
      </c>
      <c r="BE114" s="180">
        <f>IF(N114="základní",J114,0)</f>
        <v>19922.8</v>
      </c>
      <c r="BF114" s="180">
        <f>IF(N114="snížená",J114,0)</f>
        <v>0</v>
      </c>
      <c r="BG114" s="180">
        <f>IF(N114="zákl. přenesená",J114,0)</f>
        <v>0</v>
      </c>
      <c r="BH114" s="180">
        <f>IF(N114="sníž. přenesená",J114,0)</f>
        <v>0</v>
      </c>
      <c r="BI114" s="180">
        <f>IF(N114="nulová",J114,0)</f>
        <v>0</v>
      </c>
      <c r="BJ114" s="22" t="s">
        <v>22</v>
      </c>
      <c r="BK114" s="180">
        <f>ROUND(I114*H114,2)</f>
        <v>19922.8</v>
      </c>
      <c r="BL114" s="22" t="s">
        <v>140</v>
      </c>
      <c r="BM114" s="22" t="s">
        <v>1511</v>
      </c>
    </row>
    <row r="115" spans="2:65" s="1" customFormat="1" ht="94.5">
      <c r="B115" s="36"/>
      <c r="C115" s="58"/>
      <c r="D115" s="181" t="s">
        <v>142</v>
      </c>
      <c r="E115" s="58"/>
      <c r="F115" s="182" t="s">
        <v>198</v>
      </c>
      <c r="G115" s="58"/>
      <c r="H115" s="58"/>
      <c r="I115" s="58"/>
      <c r="J115" s="58"/>
      <c r="K115" s="58"/>
      <c r="L115" s="56"/>
      <c r="M115" s="183"/>
      <c r="N115" s="37"/>
      <c r="O115" s="37"/>
      <c r="P115" s="37"/>
      <c r="Q115" s="37"/>
      <c r="R115" s="37"/>
      <c r="S115" s="37"/>
      <c r="T115" s="73"/>
      <c r="AT115" s="22" t="s">
        <v>142</v>
      </c>
      <c r="AU115" s="22" t="s">
        <v>81</v>
      </c>
    </row>
    <row r="116" spans="2:65" s="11" customFormat="1">
      <c r="B116" s="184"/>
      <c r="C116" s="185"/>
      <c r="D116" s="196" t="s">
        <v>144</v>
      </c>
      <c r="E116" s="205" t="s">
        <v>20</v>
      </c>
      <c r="F116" s="206" t="s">
        <v>1512</v>
      </c>
      <c r="G116" s="185"/>
      <c r="H116" s="207">
        <v>80.986800000000002</v>
      </c>
      <c r="I116" s="185"/>
      <c r="J116" s="185"/>
      <c r="K116" s="185"/>
      <c r="L116" s="189"/>
      <c r="M116" s="190"/>
      <c r="N116" s="191"/>
      <c r="O116" s="191"/>
      <c r="P116" s="191"/>
      <c r="Q116" s="191"/>
      <c r="R116" s="191"/>
      <c r="S116" s="191"/>
      <c r="T116" s="192"/>
      <c r="AT116" s="193" t="s">
        <v>144</v>
      </c>
      <c r="AU116" s="193" t="s">
        <v>81</v>
      </c>
      <c r="AV116" s="11" t="s">
        <v>81</v>
      </c>
      <c r="AW116" s="11" t="s">
        <v>146</v>
      </c>
      <c r="AX116" s="11" t="s">
        <v>22</v>
      </c>
      <c r="AY116" s="193" t="s">
        <v>133</v>
      </c>
    </row>
    <row r="117" spans="2:65" s="1" customFormat="1" ht="44.25" customHeight="1">
      <c r="B117" s="36"/>
      <c r="C117" s="170" t="s">
        <v>204</v>
      </c>
      <c r="D117" s="170" t="s">
        <v>135</v>
      </c>
      <c r="E117" s="171" t="s">
        <v>205</v>
      </c>
      <c r="F117" s="172" t="s">
        <v>206</v>
      </c>
      <c r="G117" s="173" t="s">
        <v>138</v>
      </c>
      <c r="H117" s="174">
        <v>187.4</v>
      </c>
      <c r="I117" s="175">
        <v>227</v>
      </c>
      <c r="J117" s="175">
        <f>ROUND(I117*H117,2)</f>
        <v>42539.8</v>
      </c>
      <c r="K117" s="172" t="s">
        <v>139</v>
      </c>
      <c r="L117" s="56"/>
      <c r="M117" s="176" t="s">
        <v>20</v>
      </c>
      <c r="N117" s="177" t="s">
        <v>43</v>
      </c>
      <c r="O117" s="178">
        <v>8.3000000000000004E-2</v>
      </c>
      <c r="P117" s="178">
        <f>O117*H117</f>
        <v>15.554200000000002</v>
      </c>
      <c r="Q117" s="178">
        <v>0</v>
      </c>
      <c r="R117" s="178">
        <f>Q117*H117</f>
        <v>0</v>
      </c>
      <c r="S117" s="178">
        <v>0</v>
      </c>
      <c r="T117" s="179">
        <f>S117*H117</f>
        <v>0</v>
      </c>
      <c r="AR117" s="22" t="s">
        <v>140</v>
      </c>
      <c r="AT117" s="22" t="s">
        <v>135</v>
      </c>
      <c r="AU117" s="22" t="s">
        <v>81</v>
      </c>
      <c r="AY117" s="22" t="s">
        <v>133</v>
      </c>
      <c r="BE117" s="180">
        <f>IF(N117="základní",J117,0)</f>
        <v>42539.8</v>
      </c>
      <c r="BF117" s="180">
        <f>IF(N117="snížená",J117,0)</f>
        <v>0</v>
      </c>
      <c r="BG117" s="180">
        <f>IF(N117="zákl. přenesená",J117,0)</f>
        <v>0</v>
      </c>
      <c r="BH117" s="180">
        <f>IF(N117="sníž. přenesená",J117,0)</f>
        <v>0</v>
      </c>
      <c r="BI117" s="180">
        <f>IF(N117="nulová",J117,0)</f>
        <v>0</v>
      </c>
      <c r="BJ117" s="22" t="s">
        <v>22</v>
      </c>
      <c r="BK117" s="180">
        <f>ROUND(I117*H117,2)</f>
        <v>42539.8</v>
      </c>
      <c r="BL117" s="22" t="s">
        <v>140</v>
      </c>
      <c r="BM117" s="22" t="s">
        <v>1513</v>
      </c>
    </row>
    <row r="118" spans="2:65" s="1" customFormat="1" ht="189">
      <c r="B118" s="36"/>
      <c r="C118" s="58"/>
      <c r="D118" s="196" t="s">
        <v>142</v>
      </c>
      <c r="E118" s="58"/>
      <c r="F118" s="208" t="s">
        <v>208</v>
      </c>
      <c r="G118" s="58"/>
      <c r="H118" s="58"/>
      <c r="I118" s="58"/>
      <c r="J118" s="58"/>
      <c r="K118" s="58"/>
      <c r="L118" s="56"/>
      <c r="M118" s="183"/>
      <c r="N118" s="37"/>
      <c r="O118" s="37"/>
      <c r="P118" s="37"/>
      <c r="Q118" s="37"/>
      <c r="R118" s="37"/>
      <c r="S118" s="37"/>
      <c r="T118" s="73"/>
      <c r="AT118" s="22" t="s">
        <v>142</v>
      </c>
      <c r="AU118" s="22" t="s">
        <v>81</v>
      </c>
    </row>
    <row r="119" spans="2:65" s="1" customFormat="1" ht="22.5" customHeight="1">
      <c r="B119" s="36"/>
      <c r="C119" s="170" t="s">
        <v>209</v>
      </c>
      <c r="D119" s="170" t="s">
        <v>135</v>
      </c>
      <c r="E119" s="171" t="s">
        <v>210</v>
      </c>
      <c r="F119" s="172" t="s">
        <v>211</v>
      </c>
      <c r="G119" s="173" t="s">
        <v>138</v>
      </c>
      <c r="H119" s="174">
        <v>187.4</v>
      </c>
      <c r="I119" s="175">
        <v>14.9</v>
      </c>
      <c r="J119" s="175">
        <f>ROUND(I119*H119,2)</f>
        <v>2792.26</v>
      </c>
      <c r="K119" s="172" t="s">
        <v>139</v>
      </c>
      <c r="L119" s="56"/>
      <c r="M119" s="176" t="s">
        <v>20</v>
      </c>
      <c r="N119" s="177" t="s">
        <v>43</v>
      </c>
      <c r="O119" s="178">
        <v>8.9999999999999993E-3</v>
      </c>
      <c r="P119" s="178">
        <f>O119*H119</f>
        <v>1.6865999999999999</v>
      </c>
      <c r="Q119" s="178">
        <v>0</v>
      </c>
      <c r="R119" s="178">
        <f>Q119*H119</f>
        <v>0</v>
      </c>
      <c r="S119" s="178">
        <v>0</v>
      </c>
      <c r="T119" s="179">
        <f>S119*H119</f>
        <v>0</v>
      </c>
      <c r="AR119" s="22" t="s">
        <v>22</v>
      </c>
      <c r="AT119" s="22" t="s">
        <v>135</v>
      </c>
      <c r="AU119" s="22" t="s">
        <v>81</v>
      </c>
      <c r="AY119" s="22" t="s">
        <v>133</v>
      </c>
      <c r="BE119" s="180">
        <f>IF(N119="základní",J119,0)</f>
        <v>2792.26</v>
      </c>
      <c r="BF119" s="180">
        <f>IF(N119="snížená",J119,0)</f>
        <v>0</v>
      </c>
      <c r="BG119" s="180">
        <f>IF(N119="zákl. přenesená",J119,0)</f>
        <v>0</v>
      </c>
      <c r="BH119" s="180">
        <f>IF(N119="sníž. přenesená",J119,0)</f>
        <v>0</v>
      </c>
      <c r="BI119" s="180">
        <f>IF(N119="nulová",J119,0)</f>
        <v>0</v>
      </c>
      <c r="BJ119" s="22" t="s">
        <v>22</v>
      </c>
      <c r="BK119" s="180">
        <f>ROUND(I119*H119,2)</f>
        <v>2792.26</v>
      </c>
      <c r="BL119" s="22" t="s">
        <v>22</v>
      </c>
      <c r="BM119" s="22" t="s">
        <v>1514</v>
      </c>
    </row>
    <row r="120" spans="2:65" s="1" customFormat="1" ht="297">
      <c r="B120" s="36"/>
      <c r="C120" s="58"/>
      <c r="D120" s="196" t="s">
        <v>142</v>
      </c>
      <c r="E120" s="58"/>
      <c r="F120" s="208" t="s">
        <v>213</v>
      </c>
      <c r="G120" s="58"/>
      <c r="H120" s="58"/>
      <c r="I120" s="58"/>
      <c r="J120" s="58"/>
      <c r="K120" s="58"/>
      <c r="L120" s="56"/>
      <c r="M120" s="183"/>
      <c r="N120" s="37"/>
      <c r="O120" s="37"/>
      <c r="P120" s="37"/>
      <c r="Q120" s="37"/>
      <c r="R120" s="37"/>
      <c r="S120" s="37"/>
      <c r="T120" s="73"/>
      <c r="AT120" s="22" t="s">
        <v>142</v>
      </c>
      <c r="AU120" s="22" t="s">
        <v>81</v>
      </c>
    </row>
    <row r="121" spans="2:65" s="1" customFormat="1" ht="22.5" customHeight="1">
      <c r="B121" s="36"/>
      <c r="C121" s="170" t="s">
        <v>10</v>
      </c>
      <c r="D121" s="170" t="s">
        <v>135</v>
      </c>
      <c r="E121" s="171" t="s">
        <v>214</v>
      </c>
      <c r="F121" s="172" t="s">
        <v>215</v>
      </c>
      <c r="G121" s="173" t="s">
        <v>216</v>
      </c>
      <c r="H121" s="174">
        <v>337.32</v>
      </c>
      <c r="I121" s="175">
        <v>140</v>
      </c>
      <c r="J121" s="175">
        <f>ROUND(I121*H121,2)</f>
        <v>47224.800000000003</v>
      </c>
      <c r="K121" s="172" t="s">
        <v>139</v>
      </c>
      <c r="L121" s="56"/>
      <c r="M121" s="176" t="s">
        <v>20</v>
      </c>
      <c r="N121" s="177" t="s">
        <v>43</v>
      </c>
      <c r="O121" s="178">
        <v>0</v>
      </c>
      <c r="P121" s="178">
        <f>O121*H121</f>
        <v>0</v>
      </c>
      <c r="Q121" s="178">
        <v>0</v>
      </c>
      <c r="R121" s="178">
        <f>Q121*H121</f>
        <v>0</v>
      </c>
      <c r="S121" s="178">
        <v>0</v>
      </c>
      <c r="T121" s="179">
        <f>S121*H121</f>
        <v>0</v>
      </c>
      <c r="AR121" s="22" t="s">
        <v>22</v>
      </c>
      <c r="AT121" s="22" t="s">
        <v>135</v>
      </c>
      <c r="AU121" s="22" t="s">
        <v>81</v>
      </c>
      <c r="AY121" s="22" t="s">
        <v>133</v>
      </c>
      <c r="BE121" s="180">
        <f>IF(N121="základní",J121,0)</f>
        <v>47224.800000000003</v>
      </c>
      <c r="BF121" s="180">
        <f>IF(N121="snížená",J121,0)</f>
        <v>0</v>
      </c>
      <c r="BG121" s="180">
        <f>IF(N121="zákl. přenesená",J121,0)</f>
        <v>0</v>
      </c>
      <c r="BH121" s="180">
        <f>IF(N121="sníž. přenesená",J121,0)</f>
        <v>0</v>
      </c>
      <c r="BI121" s="180">
        <f>IF(N121="nulová",J121,0)</f>
        <v>0</v>
      </c>
      <c r="BJ121" s="22" t="s">
        <v>22</v>
      </c>
      <c r="BK121" s="180">
        <f>ROUND(I121*H121,2)</f>
        <v>47224.800000000003</v>
      </c>
      <c r="BL121" s="22" t="s">
        <v>22</v>
      </c>
      <c r="BM121" s="22" t="s">
        <v>1515</v>
      </c>
    </row>
    <row r="122" spans="2:65" s="1" customFormat="1" ht="297">
      <c r="B122" s="36"/>
      <c r="C122" s="58"/>
      <c r="D122" s="181" t="s">
        <v>142</v>
      </c>
      <c r="E122" s="58"/>
      <c r="F122" s="182" t="s">
        <v>213</v>
      </c>
      <c r="G122" s="58"/>
      <c r="H122" s="58"/>
      <c r="I122" s="58"/>
      <c r="J122" s="58"/>
      <c r="K122" s="58"/>
      <c r="L122" s="56"/>
      <c r="M122" s="183"/>
      <c r="N122" s="37"/>
      <c r="O122" s="37"/>
      <c r="P122" s="37"/>
      <c r="Q122" s="37"/>
      <c r="R122" s="37"/>
      <c r="S122" s="37"/>
      <c r="T122" s="73"/>
      <c r="AT122" s="22" t="s">
        <v>142</v>
      </c>
      <c r="AU122" s="22" t="s">
        <v>81</v>
      </c>
    </row>
    <row r="123" spans="2:65" s="11" customFormat="1">
      <c r="B123" s="184"/>
      <c r="C123" s="185"/>
      <c r="D123" s="196" t="s">
        <v>144</v>
      </c>
      <c r="E123" s="185"/>
      <c r="F123" s="206" t="s">
        <v>1516</v>
      </c>
      <c r="G123" s="185"/>
      <c r="H123" s="207">
        <v>337.32</v>
      </c>
      <c r="I123" s="185"/>
      <c r="J123" s="185"/>
      <c r="K123" s="185"/>
      <c r="L123" s="189"/>
      <c r="M123" s="190"/>
      <c r="N123" s="191"/>
      <c r="O123" s="191"/>
      <c r="P123" s="191"/>
      <c r="Q123" s="191"/>
      <c r="R123" s="191"/>
      <c r="S123" s="191"/>
      <c r="T123" s="192"/>
      <c r="AT123" s="193" t="s">
        <v>144</v>
      </c>
      <c r="AU123" s="193" t="s">
        <v>81</v>
      </c>
      <c r="AV123" s="11" t="s">
        <v>81</v>
      </c>
      <c r="AW123" s="11" t="s">
        <v>6</v>
      </c>
      <c r="AX123" s="11" t="s">
        <v>22</v>
      </c>
      <c r="AY123" s="193" t="s">
        <v>133</v>
      </c>
    </row>
    <row r="124" spans="2:65" s="1" customFormat="1" ht="31.5" customHeight="1">
      <c r="B124" s="36"/>
      <c r="C124" s="170" t="s">
        <v>219</v>
      </c>
      <c r="D124" s="170" t="s">
        <v>135</v>
      </c>
      <c r="E124" s="171" t="s">
        <v>220</v>
      </c>
      <c r="F124" s="172" t="s">
        <v>221</v>
      </c>
      <c r="G124" s="173" t="s">
        <v>138</v>
      </c>
      <c r="H124" s="174">
        <v>173.44499999999999</v>
      </c>
      <c r="I124" s="175">
        <v>79.5</v>
      </c>
      <c r="J124" s="175">
        <f>ROUND(I124*H124,2)</f>
        <v>13788.88</v>
      </c>
      <c r="K124" s="172" t="s">
        <v>139</v>
      </c>
      <c r="L124" s="56"/>
      <c r="M124" s="176" t="s">
        <v>20</v>
      </c>
      <c r="N124" s="177" t="s">
        <v>43</v>
      </c>
      <c r="O124" s="178">
        <v>0.29899999999999999</v>
      </c>
      <c r="P124" s="178">
        <f>O124*H124</f>
        <v>51.860054999999996</v>
      </c>
      <c r="Q124" s="178">
        <v>0</v>
      </c>
      <c r="R124" s="178">
        <f>Q124*H124</f>
        <v>0</v>
      </c>
      <c r="S124" s="178">
        <v>0</v>
      </c>
      <c r="T124" s="179">
        <f>S124*H124</f>
        <v>0</v>
      </c>
      <c r="AR124" s="22" t="s">
        <v>22</v>
      </c>
      <c r="AT124" s="22" t="s">
        <v>135</v>
      </c>
      <c r="AU124" s="22" t="s">
        <v>81</v>
      </c>
      <c r="AY124" s="22" t="s">
        <v>133</v>
      </c>
      <c r="BE124" s="180">
        <f>IF(N124="základní",J124,0)</f>
        <v>13788.88</v>
      </c>
      <c r="BF124" s="180">
        <f>IF(N124="snížená",J124,0)</f>
        <v>0</v>
      </c>
      <c r="BG124" s="180">
        <f>IF(N124="zákl. přenesená",J124,0)</f>
        <v>0</v>
      </c>
      <c r="BH124" s="180">
        <f>IF(N124="sníž. přenesená",J124,0)</f>
        <v>0</v>
      </c>
      <c r="BI124" s="180">
        <f>IF(N124="nulová",J124,0)</f>
        <v>0</v>
      </c>
      <c r="BJ124" s="22" t="s">
        <v>22</v>
      </c>
      <c r="BK124" s="180">
        <f>ROUND(I124*H124,2)</f>
        <v>13788.88</v>
      </c>
      <c r="BL124" s="22" t="s">
        <v>22</v>
      </c>
      <c r="BM124" s="22" t="s">
        <v>1517</v>
      </c>
    </row>
    <row r="125" spans="2:65" s="1" customFormat="1" ht="409.5">
      <c r="B125" s="36"/>
      <c r="C125" s="58"/>
      <c r="D125" s="181" t="s">
        <v>142</v>
      </c>
      <c r="E125" s="58"/>
      <c r="F125" s="182" t="s">
        <v>223</v>
      </c>
      <c r="G125" s="58"/>
      <c r="H125" s="58"/>
      <c r="I125" s="58"/>
      <c r="J125" s="58"/>
      <c r="K125" s="58"/>
      <c r="L125" s="56"/>
      <c r="M125" s="183"/>
      <c r="N125" s="37"/>
      <c r="O125" s="37"/>
      <c r="P125" s="37"/>
      <c r="Q125" s="37"/>
      <c r="R125" s="37"/>
      <c r="S125" s="37"/>
      <c r="T125" s="73"/>
      <c r="AT125" s="22" t="s">
        <v>142</v>
      </c>
      <c r="AU125" s="22" t="s">
        <v>81</v>
      </c>
    </row>
    <row r="126" spans="2:65" s="11" customFormat="1">
      <c r="B126" s="184"/>
      <c r="C126" s="185"/>
      <c r="D126" s="196" t="s">
        <v>144</v>
      </c>
      <c r="E126" s="205" t="s">
        <v>20</v>
      </c>
      <c r="F126" s="206" t="s">
        <v>1518</v>
      </c>
      <c r="G126" s="185"/>
      <c r="H126" s="207">
        <v>173.44499999999999</v>
      </c>
      <c r="I126" s="185"/>
      <c r="J126" s="185"/>
      <c r="K126" s="185"/>
      <c r="L126" s="189"/>
      <c r="M126" s="190"/>
      <c r="N126" s="191"/>
      <c r="O126" s="191"/>
      <c r="P126" s="191"/>
      <c r="Q126" s="191"/>
      <c r="R126" s="191"/>
      <c r="S126" s="191"/>
      <c r="T126" s="192"/>
      <c r="AT126" s="193" t="s">
        <v>144</v>
      </c>
      <c r="AU126" s="193" t="s">
        <v>81</v>
      </c>
      <c r="AV126" s="11" t="s">
        <v>81</v>
      </c>
      <c r="AW126" s="11" t="s">
        <v>146</v>
      </c>
      <c r="AX126" s="11" t="s">
        <v>22</v>
      </c>
      <c r="AY126" s="193" t="s">
        <v>133</v>
      </c>
    </row>
    <row r="127" spans="2:65" s="1" customFormat="1" ht="44.25" customHeight="1">
      <c r="B127" s="36"/>
      <c r="C127" s="170" t="s">
        <v>225</v>
      </c>
      <c r="D127" s="170" t="s">
        <v>135</v>
      </c>
      <c r="E127" s="171" t="s">
        <v>226</v>
      </c>
      <c r="F127" s="172" t="s">
        <v>227</v>
      </c>
      <c r="G127" s="173" t="s">
        <v>138</v>
      </c>
      <c r="H127" s="174">
        <v>30.13</v>
      </c>
      <c r="I127" s="175">
        <v>335</v>
      </c>
      <c r="J127" s="175">
        <f>ROUND(I127*H127,2)</f>
        <v>10093.549999999999</v>
      </c>
      <c r="K127" s="172" t="s">
        <v>139</v>
      </c>
      <c r="L127" s="56"/>
      <c r="M127" s="176" t="s">
        <v>20</v>
      </c>
      <c r="N127" s="177" t="s">
        <v>43</v>
      </c>
      <c r="O127" s="178">
        <v>1.5</v>
      </c>
      <c r="P127" s="178">
        <f>O127*H127</f>
        <v>45.195</v>
      </c>
      <c r="Q127" s="178">
        <v>0</v>
      </c>
      <c r="R127" s="178">
        <f>Q127*H127</f>
        <v>0</v>
      </c>
      <c r="S127" s="178">
        <v>0</v>
      </c>
      <c r="T127" s="179">
        <f>S127*H127</f>
        <v>0</v>
      </c>
      <c r="AR127" s="22" t="s">
        <v>140</v>
      </c>
      <c r="AT127" s="22" t="s">
        <v>135</v>
      </c>
      <c r="AU127" s="22" t="s">
        <v>81</v>
      </c>
      <c r="AY127" s="22" t="s">
        <v>133</v>
      </c>
      <c r="BE127" s="180">
        <f>IF(N127="základní",J127,0)</f>
        <v>10093.549999999999</v>
      </c>
      <c r="BF127" s="180">
        <f>IF(N127="snížená",J127,0)</f>
        <v>0</v>
      </c>
      <c r="BG127" s="180">
        <f>IF(N127="zákl. přenesená",J127,0)</f>
        <v>0</v>
      </c>
      <c r="BH127" s="180">
        <f>IF(N127="sníž. přenesená",J127,0)</f>
        <v>0</v>
      </c>
      <c r="BI127" s="180">
        <f>IF(N127="nulová",J127,0)</f>
        <v>0</v>
      </c>
      <c r="BJ127" s="22" t="s">
        <v>22</v>
      </c>
      <c r="BK127" s="180">
        <f>ROUND(I127*H127,2)</f>
        <v>10093.549999999999</v>
      </c>
      <c r="BL127" s="22" t="s">
        <v>140</v>
      </c>
      <c r="BM127" s="22" t="s">
        <v>1519</v>
      </c>
    </row>
    <row r="128" spans="2:65" s="1" customFormat="1" ht="94.5">
      <c r="B128" s="36"/>
      <c r="C128" s="58"/>
      <c r="D128" s="196" t="s">
        <v>142</v>
      </c>
      <c r="E128" s="58"/>
      <c r="F128" s="208" t="s">
        <v>229</v>
      </c>
      <c r="G128" s="58"/>
      <c r="H128" s="58"/>
      <c r="I128" s="58"/>
      <c r="J128" s="58"/>
      <c r="K128" s="58"/>
      <c r="L128" s="56"/>
      <c r="M128" s="183"/>
      <c r="N128" s="37"/>
      <c r="O128" s="37"/>
      <c r="P128" s="37"/>
      <c r="Q128" s="37"/>
      <c r="R128" s="37"/>
      <c r="S128" s="37"/>
      <c r="T128" s="73"/>
      <c r="AT128" s="22" t="s">
        <v>142</v>
      </c>
      <c r="AU128" s="22" t="s">
        <v>81</v>
      </c>
    </row>
    <row r="129" spans="2:65" s="1" customFormat="1" ht="22.5" customHeight="1">
      <c r="B129" s="36"/>
      <c r="C129" s="209" t="s">
        <v>231</v>
      </c>
      <c r="D129" s="209" t="s">
        <v>232</v>
      </c>
      <c r="E129" s="210" t="s">
        <v>233</v>
      </c>
      <c r="F129" s="211" t="s">
        <v>234</v>
      </c>
      <c r="G129" s="212" t="s">
        <v>216</v>
      </c>
      <c r="H129" s="213">
        <v>60.26</v>
      </c>
      <c r="I129" s="214">
        <v>301</v>
      </c>
      <c r="J129" s="214">
        <f>ROUND(I129*H129,2)</f>
        <v>18138.259999999998</v>
      </c>
      <c r="K129" s="211" t="s">
        <v>139</v>
      </c>
      <c r="L129" s="215"/>
      <c r="M129" s="216" t="s">
        <v>20</v>
      </c>
      <c r="N129" s="217" t="s">
        <v>43</v>
      </c>
      <c r="O129" s="178">
        <v>0</v>
      </c>
      <c r="P129" s="178">
        <f>O129*H129</f>
        <v>0</v>
      </c>
      <c r="Q129" s="178">
        <v>0</v>
      </c>
      <c r="R129" s="178">
        <f>Q129*H129</f>
        <v>0</v>
      </c>
      <c r="S129" s="178">
        <v>0</v>
      </c>
      <c r="T129" s="179">
        <f>S129*H129</f>
        <v>0</v>
      </c>
      <c r="AR129" s="22" t="s">
        <v>182</v>
      </c>
      <c r="AT129" s="22" t="s">
        <v>232</v>
      </c>
      <c r="AU129" s="22" t="s">
        <v>81</v>
      </c>
      <c r="AY129" s="22" t="s">
        <v>133</v>
      </c>
      <c r="BE129" s="180">
        <f>IF(N129="základní",J129,0)</f>
        <v>18138.259999999998</v>
      </c>
      <c r="BF129" s="180">
        <f>IF(N129="snížená",J129,0)</f>
        <v>0</v>
      </c>
      <c r="BG129" s="180">
        <f>IF(N129="zákl. přenesená",J129,0)</f>
        <v>0</v>
      </c>
      <c r="BH129" s="180">
        <f>IF(N129="sníž. přenesená",J129,0)</f>
        <v>0</v>
      </c>
      <c r="BI129" s="180">
        <f>IF(N129="nulová",J129,0)</f>
        <v>0</v>
      </c>
      <c r="BJ129" s="22" t="s">
        <v>22</v>
      </c>
      <c r="BK129" s="180">
        <f>ROUND(I129*H129,2)</f>
        <v>18138.259999999998</v>
      </c>
      <c r="BL129" s="22" t="s">
        <v>140</v>
      </c>
      <c r="BM129" s="22" t="s">
        <v>1520</v>
      </c>
    </row>
    <row r="130" spans="2:65" s="11" customFormat="1">
      <c r="B130" s="184"/>
      <c r="C130" s="185"/>
      <c r="D130" s="196" t="s">
        <v>144</v>
      </c>
      <c r="E130" s="185"/>
      <c r="F130" s="206" t="s">
        <v>1521</v>
      </c>
      <c r="G130" s="185"/>
      <c r="H130" s="207">
        <v>60.26</v>
      </c>
      <c r="I130" s="185"/>
      <c r="J130" s="185"/>
      <c r="K130" s="185"/>
      <c r="L130" s="189"/>
      <c r="M130" s="190"/>
      <c r="N130" s="191"/>
      <c r="O130" s="191"/>
      <c r="P130" s="191"/>
      <c r="Q130" s="191"/>
      <c r="R130" s="191"/>
      <c r="S130" s="191"/>
      <c r="T130" s="192"/>
      <c r="AT130" s="193" t="s">
        <v>144</v>
      </c>
      <c r="AU130" s="193" t="s">
        <v>81</v>
      </c>
      <c r="AV130" s="11" t="s">
        <v>81</v>
      </c>
      <c r="AW130" s="11" t="s">
        <v>6</v>
      </c>
      <c r="AX130" s="11" t="s">
        <v>22</v>
      </c>
      <c r="AY130" s="193" t="s">
        <v>133</v>
      </c>
    </row>
    <row r="131" spans="2:65" s="1" customFormat="1" ht="44.25" customHeight="1">
      <c r="B131" s="36"/>
      <c r="C131" s="170" t="s">
        <v>237</v>
      </c>
      <c r="D131" s="170" t="s">
        <v>135</v>
      </c>
      <c r="E131" s="171" t="s">
        <v>1296</v>
      </c>
      <c r="F131" s="172" t="s">
        <v>1297</v>
      </c>
      <c r="G131" s="173" t="s">
        <v>138</v>
      </c>
      <c r="H131" s="174">
        <v>62.88</v>
      </c>
      <c r="I131" s="175">
        <v>516</v>
      </c>
      <c r="J131" s="175">
        <f>ROUND(I131*H131,2)</f>
        <v>32446.080000000002</v>
      </c>
      <c r="K131" s="172" t="s">
        <v>139</v>
      </c>
      <c r="L131" s="56"/>
      <c r="M131" s="176" t="s">
        <v>20</v>
      </c>
      <c r="N131" s="177" t="s">
        <v>43</v>
      </c>
      <c r="O131" s="178">
        <v>2.2559999999999998</v>
      </c>
      <c r="P131" s="178">
        <f>O131*H131</f>
        <v>141.85728</v>
      </c>
      <c r="Q131" s="178">
        <v>0</v>
      </c>
      <c r="R131" s="178">
        <f>Q131*H131</f>
        <v>0</v>
      </c>
      <c r="S131" s="178">
        <v>0</v>
      </c>
      <c r="T131" s="179">
        <f>S131*H131</f>
        <v>0</v>
      </c>
      <c r="AR131" s="22" t="s">
        <v>140</v>
      </c>
      <c r="AT131" s="22" t="s">
        <v>135</v>
      </c>
      <c r="AU131" s="22" t="s">
        <v>81</v>
      </c>
      <c r="AY131" s="22" t="s">
        <v>133</v>
      </c>
      <c r="BE131" s="180">
        <f>IF(N131="základní",J131,0)</f>
        <v>32446.080000000002</v>
      </c>
      <c r="BF131" s="180">
        <f>IF(N131="snížená",J131,0)</f>
        <v>0</v>
      </c>
      <c r="BG131" s="180">
        <f>IF(N131="zákl. přenesená",J131,0)</f>
        <v>0</v>
      </c>
      <c r="BH131" s="180">
        <f>IF(N131="sníž. přenesená",J131,0)</f>
        <v>0</v>
      </c>
      <c r="BI131" s="180">
        <f>IF(N131="nulová",J131,0)</f>
        <v>0</v>
      </c>
      <c r="BJ131" s="22" t="s">
        <v>22</v>
      </c>
      <c r="BK131" s="180">
        <f>ROUND(I131*H131,2)</f>
        <v>32446.080000000002</v>
      </c>
      <c r="BL131" s="22" t="s">
        <v>140</v>
      </c>
      <c r="BM131" s="22" t="s">
        <v>1522</v>
      </c>
    </row>
    <row r="132" spans="2:65" s="1" customFormat="1" ht="270">
      <c r="B132" s="36"/>
      <c r="C132" s="58"/>
      <c r="D132" s="181" t="s">
        <v>142</v>
      </c>
      <c r="E132" s="58"/>
      <c r="F132" s="182" t="s">
        <v>1299</v>
      </c>
      <c r="G132" s="58"/>
      <c r="H132" s="58"/>
      <c r="I132" s="58"/>
      <c r="J132" s="58"/>
      <c r="K132" s="58"/>
      <c r="L132" s="56"/>
      <c r="M132" s="183"/>
      <c r="N132" s="37"/>
      <c r="O132" s="37"/>
      <c r="P132" s="37"/>
      <c r="Q132" s="37"/>
      <c r="R132" s="37"/>
      <c r="S132" s="37"/>
      <c r="T132" s="73"/>
      <c r="AT132" s="22" t="s">
        <v>142</v>
      </c>
      <c r="AU132" s="22" t="s">
        <v>81</v>
      </c>
    </row>
    <row r="133" spans="2:65" s="11" customFormat="1">
      <c r="B133" s="184"/>
      <c r="C133" s="185"/>
      <c r="D133" s="196" t="s">
        <v>144</v>
      </c>
      <c r="E133" s="205" t="s">
        <v>20</v>
      </c>
      <c r="F133" s="206" t="s">
        <v>1523</v>
      </c>
      <c r="G133" s="185"/>
      <c r="H133" s="207">
        <v>62.88</v>
      </c>
      <c r="I133" s="185"/>
      <c r="J133" s="185"/>
      <c r="K133" s="185"/>
      <c r="L133" s="189"/>
      <c r="M133" s="190"/>
      <c r="N133" s="191"/>
      <c r="O133" s="191"/>
      <c r="P133" s="191"/>
      <c r="Q133" s="191"/>
      <c r="R133" s="191"/>
      <c r="S133" s="191"/>
      <c r="T133" s="192"/>
      <c r="AT133" s="193" t="s">
        <v>144</v>
      </c>
      <c r="AU133" s="193" t="s">
        <v>81</v>
      </c>
      <c r="AV133" s="11" t="s">
        <v>81</v>
      </c>
      <c r="AW133" s="11" t="s">
        <v>146</v>
      </c>
      <c r="AX133" s="11" t="s">
        <v>22</v>
      </c>
      <c r="AY133" s="193" t="s">
        <v>133</v>
      </c>
    </row>
    <row r="134" spans="2:65" s="1" customFormat="1" ht="22.5" customHeight="1">
      <c r="B134" s="36"/>
      <c r="C134" s="209" t="s">
        <v>242</v>
      </c>
      <c r="D134" s="209" t="s">
        <v>232</v>
      </c>
      <c r="E134" s="210" t="s">
        <v>1524</v>
      </c>
      <c r="F134" s="211" t="s">
        <v>1525</v>
      </c>
      <c r="G134" s="212" t="s">
        <v>216</v>
      </c>
      <c r="H134" s="213">
        <v>122.13200000000001</v>
      </c>
      <c r="I134" s="214">
        <v>361</v>
      </c>
      <c r="J134" s="214">
        <f>ROUND(I134*H134,2)</f>
        <v>44089.65</v>
      </c>
      <c r="K134" s="211" t="s">
        <v>139</v>
      </c>
      <c r="L134" s="215"/>
      <c r="M134" s="216" t="s">
        <v>20</v>
      </c>
      <c r="N134" s="217" t="s">
        <v>43</v>
      </c>
      <c r="O134" s="178">
        <v>0</v>
      </c>
      <c r="P134" s="178">
        <f>O134*H134</f>
        <v>0</v>
      </c>
      <c r="Q134" s="178">
        <v>0</v>
      </c>
      <c r="R134" s="178">
        <f>Q134*H134</f>
        <v>0</v>
      </c>
      <c r="S134" s="178">
        <v>0</v>
      </c>
      <c r="T134" s="179">
        <f>S134*H134</f>
        <v>0</v>
      </c>
      <c r="AR134" s="22" t="s">
        <v>182</v>
      </c>
      <c r="AT134" s="22" t="s">
        <v>232</v>
      </c>
      <c r="AU134" s="22" t="s">
        <v>81</v>
      </c>
      <c r="AY134" s="22" t="s">
        <v>133</v>
      </c>
      <c r="BE134" s="180">
        <f>IF(N134="základní",J134,0)</f>
        <v>44089.65</v>
      </c>
      <c r="BF134" s="180">
        <f>IF(N134="snížená",J134,0)</f>
        <v>0</v>
      </c>
      <c r="BG134" s="180">
        <f>IF(N134="zákl. přenesená",J134,0)</f>
        <v>0</v>
      </c>
      <c r="BH134" s="180">
        <f>IF(N134="sníž. přenesená",J134,0)</f>
        <v>0</v>
      </c>
      <c r="BI134" s="180">
        <f>IF(N134="nulová",J134,0)</f>
        <v>0</v>
      </c>
      <c r="BJ134" s="22" t="s">
        <v>22</v>
      </c>
      <c r="BK134" s="180">
        <f>ROUND(I134*H134,2)</f>
        <v>44089.65</v>
      </c>
      <c r="BL134" s="22" t="s">
        <v>140</v>
      </c>
      <c r="BM134" s="22" t="s">
        <v>1526</v>
      </c>
    </row>
    <row r="135" spans="2:65" s="11" customFormat="1">
      <c r="B135" s="184"/>
      <c r="C135" s="185"/>
      <c r="D135" s="181" t="s">
        <v>144</v>
      </c>
      <c r="E135" s="186" t="s">
        <v>20</v>
      </c>
      <c r="F135" s="187" t="s">
        <v>1527</v>
      </c>
      <c r="G135" s="185"/>
      <c r="H135" s="188">
        <v>1.4</v>
      </c>
      <c r="I135" s="185"/>
      <c r="J135" s="185"/>
      <c r="K135" s="185"/>
      <c r="L135" s="189"/>
      <c r="M135" s="190"/>
      <c r="N135" s="191"/>
      <c r="O135" s="191"/>
      <c r="P135" s="191"/>
      <c r="Q135" s="191"/>
      <c r="R135" s="191"/>
      <c r="S135" s="191"/>
      <c r="T135" s="192"/>
      <c r="AT135" s="193" t="s">
        <v>144</v>
      </c>
      <c r="AU135" s="193" t="s">
        <v>81</v>
      </c>
      <c r="AV135" s="11" t="s">
        <v>81</v>
      </c>
      <c r="AW135" s="11" t="s">
        <v>146</v>
      </c>
      <c r="AX135" s="11" t="s">
        <v>72</v>
      </c>
      <c r="AY135" s="193" t="s">
        <v>133</v>
      </c>
    </row>
    <row r="136" spans="2:65" s="11" customFormat="1">
      <c r="B136" s="184"/>
      <c r="C136" s="185"/>
      <c r="D136" s="181" t="s">
        <v>144</v>
      </c>
      <c r="E136" s="186" t="s">
        <v>20</v>
      </c>
      <c r="F136" s="187" t="s">
        <v>1528</v>
      </c>
      <c r="G136" s="185"/>
      <c r="H136" s="188">
        <v>62.88</v>
      </c>
      <c r="I136" s="185"/>
      <c r="J136" s="185"/>
      <c r="K136" s="185"/>
      <c r="L136" s="189"/>
      <c r="M136" s="190"/>
      <c r="N136" s="191"/>
      <c r="O136" s="191"/>
      <c r="P136" s="191"/>
      <c r="Q136" s="191"/>
      <c r="R136" s="191"/>
      <c r="S136" s="191"/>
      <c r="T136" s="192"/>
      <c r="AT136" s="193" t="s">
        <v>144</v>
      </c>
      <c r="AU136" s="193" t="s">
        <v>81</v>
      </c>
      <c r="AV136" s="11" t="s">
        <v>81</v>
      </c>
      <c r="AW136" s="11" t="s">
        <v>146</v>
      </c>
      <c r="AX136" s="11" t="s">
        <v>72</v>
      </c>
      <c r="AY136" s="193" t="s">
        <v>133</v>
      </c>
    </row>
    <row r="137" spans="2:65" s="12" customFormat="1">
      <c r="B137" s="194"/>
      <c r="C137" s="195"/>
      <c r="D137" s="181" t="s">
        <v>144</v>
      </c>
      <c r="E137" s="223" t="s">
        <v>20</v>
      </c>
      <c r="F137" s="224" t="s">
        <v>148</v>
      </c>
      <c r="G137" s="195"/>
      <c r="H137" s="225">
        <v>64.28</v>
      </c>
      <c r="I137" s="195"/>
      <c r="J137" s="195"/>
      <c r="K137" s="195"/>
      <c r="L137" s="200"/>
      <c r="M137" s="201"/>
      <c r="N137" s="202"/>
      <c r="O137" s="202"/>
      <c r="P137" s="202"/>
      <c r="Q137" s="202"/>
      <c r="R137" s="202"/>
      <c r="S137" s="202"/>
      <c r="T137" s="203"/>
      <c r="AT137" s="204" t="s">
        <v>144</v>
      </c>
      <c r="AU137" s="204" t="s">
        <v>81</v>
      </c>
      <c r="AV137" s="12" t="s">
        <v>140</v>
      </c>
      <c r="AW137" s="12" t="s">
        <v>146</v>
      </c>
      <c r="AX137" s="12" t="s">
        <v>22</v>
      </c>
      <c r="AY137" s="204" t="s">
        <v>133</v>
      </c>
    </row>
    <row r="138" spans="2:65" s="11" customFormat="1">
      <c r="B138" s="184"/>
      <c r="C138" s="185"/>
      <c r="D138" s="196" t="s">
        <v>144</v>
      </c>
      <c r="E138" s="185"/>
      <c r="F138" s="206" t="s">
        <v>1529</v>
      </c>
      <c r="G138" s="185"/>
      <c r="H138" s="207">
        <v>122.13200000000001</v>
      </c>
      <c r="I138" s="185"/>
      <c r="J138" s="185"/>
      <c r="K138" s="185"/>
      <c r="L138" s="189"/>
      <c r="M138" s="190"/>
      <c r="N138" s="191"/>
      <c r="O138" s="191"/>
      <c r="P138" s="191"/>
      <c r="Q138" s="191"/>
      <c r="R138" s="191"/>
      <c r="S138" s="191"/>
      <c r="T138" s="192"/>
      <c r="AT138" s="193" t="s">
        <v>144</v>
      </c>
      <c r="AU138" s="193" t="s">
        <v>81</v>
      </c>
      <c r="AV138" s="11" t="s">
        <v>81</v>
      </c>
      <c r="AW138" s="11" t="s">
        <v>6</v>
      </c>
      <c r="AX138" s="11" t="s">
        <v>22</v>
      </c>
      <c r="AY138" s="193" t="s">
        <v>133</v>
      </c>
    </row>
    <row r="139" spans="2:65" s="1" customFormat="1" ht="31.5" customHeight="1">
      <c r="B139" s="36"/>
      <c r="C139" s="170" t="s">
        <v>9</v>
      </c>
      <c r="D139" s="170" t="s">
        <v>135</v>
      </c>
      <c r="E139" s="171" t="s">
        <v>238</v>
      </c>
      <c r="F139" s="172" t="s">
        <v>239</v>
      </c>
      <c r="G139" s="173" t="s">
        <v>168</v>
      </c>
      <c r="H139" s="174">
        <v>116.44</v>
      </c>
      <c r="I139" s="175">
        <v>15.4</v>
      </c>
      <c r="J139" s="175">
        <f>ROUND(I139*H139,2)</f>
        <v>1793.18</v>
      </c>
      <c r="K139" s="172" t="s">
        <v>139</v>
      </c>
      <c r="L139" s="56"/>
      <c r="M139" s="176" t="s">
        <v>20</v>
      </c>
      <c r="N139" s="177" t="s">
        <v>43</v>
      </c>
      <c r="O139" s="178">
        <v>5.8000000000000003E-2</v>
      </c>
      <c r="P139" s="178">
        <f>O139*H139</f>
        <v>6.75352</v>
      </c>
      <c r="Q139" s="178">
        <v>0</v>
      </c>
      <c r="R139" s="178">
        <f>Q139*H139</f>
        <v>0</v>
      </c>
      <c r="S139" s="178">
        <v>0</v>
      </c>
      <c r="T139" s="179">
        <f>S139*H139</f>
        <v>0</v>
      </c>
      <c r="AR139" s="22" t="s">
        <v>140</v>
      </c>
      <c r="AT139" s="22" t="s">
        <v>135</v>
      </c>
      <c r="AU139" s="22" t="s">
        <v>81</v>
      </c>
      <c r="AY139" s="22" t="s">
        <v>133</v>
      </c>
      <c r="BE139" s="180">
        <f>IF(N139="základní",J139,0)</f>
        <v>1793.18</v>
      </c>
      <c r="BF139" s="180">
        <f>IF(N139="snížená",J139,0)</f>
        <v>0</v>
      </c>
      <c r="BG139" s="180">
        <f>IF(N139="zákl. přenesená",J139,0)</f>
        <v>0</v>
      </c>
      <c r="BH139" s="180">
        <f>IF(N139="sníž. přenesená",J139,0)</f>
        <v>0</v>
      </c>
      <c r="BI139" s="180">
        <f>IF(N139="nulová",J139,0)</f>
        <v>0</v>
      </c>
      <c r="BJ139" s="22" t="s">
        <v>22</v>
      </c>
      <c r="BK139" s="180">
        <f>ROUND(I139*H139,2)</f>
        <v>1793.18</v>
      </c>
      <c r="BL139" s="22" t="s">
        <v>140</v>
      </c>
      <c r="BM139" s="22" t="s">
        <v>1530</v>
      </c>
    </row>
    <row r="140" spans="2:65" s="1" customFormat="1" ht="121.5">
      <c r="B140" s="36"/>
      <c r="C140" s="58"/>
      <c r="D140" s="196" t="s">
        <v>142</v>
      </c>
      <c r="E140" s="58"/>
      <c r="F140" s="208" t="s">
        <v>241</v>
      </c>
      <c r="G140" s="58"/>
      <c r="H140" s="58"/>
      <c r="I140" s="58"/>
      <c r="J140" s="58"/>
      <c r="K140" s="58"/>
      <c r="L140" s="56"/>
      <c r="M140" s="183"/>
      <c r="N140" s="37"/>
      <c r="O140" s="37"/>
      <c r="P140" s="37"/>
      <c r="Q140" s="37"/>
      <c r="R140" s="37"/>
      <c r="S140" s="37"/>
      <c r="T140" s="73"/>
      <c r="AT140" s="22" t="s">
        <v>142</v>
      </c>
      <c r="AU140" s="22" t="s">
        <v>81</v>
      </c>
    </row>
    <row r="141" spans="2:65" s="1" customFormat="1" ht="22.5" customHeight="1">
      <c r="B141" s="36"/>
      <c r="C141" s="209" t="s">
        <v>253</v>
      </c>
      <c r="D141" s="209" t="s">
        <v>232</v>
      </c>
      <c r="E141" s="210" t="s">
        <v>1308</v>
      </c>
      <c r="F141" s="211" t="s">
        <v>1309</v>
      </c>
      <c r="G141" s="212" t="s">
        <v>245</v>
      </c>
      <c r="H141" s="213">
        <v>2.911</v>
      </c>
      <c r="I141" s="214">
        <v>90.9</v>
      </c>
      <c r="J141" s="214">
        <f>ROUND(I141*H141,2)</f>
        <v>264.61</v>
      </c>
      <c r="K141" s="211" t="s">
        <v>139</v>
      </c>
      <c r="L141" s="215"/>
      <c r="M141" s="216" t="s">
        <v>20</v>
      </c>
      <c r="N141" s="217" t="s">
        <v>43</v>
      </c>
      <c r="O141" s="178">
        <v>0</v>
      </c>
      <c r="P141" s="178">
        <f>O141*H141</f>
        <v>0</v>
      </c>
      <c r="Q141" s="178">
        <v>1E-3</v>
      </c>
      <c r="R141" s="178">
        <f>Q141*H141</f>
        <v>2.911E-3</v>
      </c>
      <c r="S141" s="178">
        <v>0</v>
      </c>
      <c r="T141" s="179">
        <f>S141*H141</f>
        <v>0</v>
      </c>
      <c r="AR141" s="22" t="s">
        <v>182</v>
      </c>
      <c r="AT141" s="22" t="s">
        <v>232</v>
      </c>
      <c r="AU141" s="22" t="s">
        <v>81</v>
      </c>
      <c r="AY141" s="22" t="s">
        <v>133</v>
      </c>
      <c r="BE141" s="180">
        <f>IF(N141="základní",J141,0)</f>
        <v>264.61</v>
      </c>
      <c r="BF141" s="180">
        <f>IF(N141="snížená",J141,0)</f>
        <v>0</v>
      </c>
      <c r="BG141" s="180">
        <f>IF(N141="zákl. přenesená",J141,0)</f>
        <v>0</v>
      </c>
      <c r="BH141" s="180">
        <f>IF(N141="sníž. přenesená",J141,0)</f>
        <v>0</v>
      </c>
      <c r="BI141" s="180">
        <f>IF(N141="nulová",J141,0)</f>
        <v>0</v>
      </c>
      <c r="BJ141" s="22" t="s">
        <v>22</v>
      </c>
      <c r="BK141" s="180">
        <f>ROUND(I141*H141,2)</f>
        <v>264.61</v>
      </c>
      <c r="BL141" s="22" t="s">
        <v>140</v>
      </c>
      <c r="BM141" s="22" t="s">
        <v>1531</v>
      </c>
    </row>
    <row r="142" spans="2:65" s="11" customFormat="1">
      <c r="B142" s="184"/>
      <c r="C142" s="185"/>
      <c r="D142" s="196" t="s">
        <v>144</v>
      </c>
      <c r="E142" s="205" t="s">
        <v>20</v>
      </c>
      <c r="F142" s="206" t="s">
        <v>1532</v>
      </c>
      <c r="G142" s="185"/>
      <c r="H142" s="207">
        <v>2.911</v>
      </c>
      <c r="I142" s="185"/>
      <c r="J142" s="185"/>
      <c r="K142" s="185"/>
      <c r="L142" s="189"/>
      <c r="M142" s="190"/>
      <c r="N142" s="191"/>
      <c r="O142" s="191"/>
      <c r="P142" s="191"/>
      <c r="Q142" s="191"/>
      <c r="R142" s="191"/>
      <c r="S142" s="191"/>
      <c r="T142" s="192"/>
      <c r="AT142" s="193" t="s">
        <v>144</v>
      </c>
      <c r="AU142" s="193" t="s">
        <v>81</v>
      </c>
      <c r="AV142" s="11" t="s">
        <v>81</v>
      </c>
      <c r="AW142" s="11" t="s">
        <v>146</v>
      </c>
      <c r="AX142" s="11" t="s">
        <v>22</v>
      </c>
      <c r="AY142" s="193" t="s">
        <v>133</v>
      </c>
    </row>
    <row r="143" spans="2:65" s="1" customFormat="1" ht="31.5" customHeight="1">
      <c r="B143" s="36"/>
      <c r="C143" s="170" t="s">
        <v>259</v>
      </c>
      <c r="D143" s="170" t="s">
        <v>135</v>
      </c>
      <c r="E143" s="171" t="s">
        <v>248</v>
      </c>
      <c r="F143" s="172" t="s">
        <v>249</v>
      </c>
      <c r="G143" s="173" t="s">
        <v>168</v>
      </c>
      <c r="H143" s="174">
        <v>116.44</v>
      </c>
      <c r="I143" s="175">
        <v>37.9</v>
      </c>
      <c r="J143" s="175">
        <f>ROUND(I143*H143,2)</f>
        <v>4413.08</v>
      </c>
      <c r="K143" s="172" t="s">
        <v>139</v>
      </c>
      <c r="L143" s="56"/>
      <c r="M143" s="176" t="s">
        <v>20</v>
      </c>
      <c r="N143" s="177" t="s">
        <v>43</v>
      </c>
      <c r="O143" s="178">
        <v>0.17699999999999999</v>
      </c>
      <c r="P143" s="178">
        <f>O143*H143</f>
        <v>20.609879999999997</v>
      </c>
      <c r="Q143" s="178">
        <v>0</v>
      </c>
      <c r="R143" s="178">
        <f>Q143*H143</f>
        <v>0</v>
      </c>
      <c r="S143" s="178">
        <v>0</v>
      </c>
      <c r="T143" s="179">
        <f>S143*H143</f>
        <v>0</v>
      </c>
      <c r="AR143" s="22" t="s">
        <v>140</v>
      </c>
      <c r="AT143" s="22" t="s">
        <v>135</v>
      </c>
      <c r="AU143" s="22" t="s">
        <v>81</v>
      </c>
      <c r="AY143" s="22" t="s">
        <v>133</v>
      </c>
      <c r="BE143" s="180">
        <f>IF(N143="základní",J143,0)</f>
        <v>4413.08</v>
      </c>
      <c r="BF143" s="180">
        <f>IF(N143="snížená",J143,0)</f>
        <v>0</v>
      </c>
      <c r="BG143" s="180">
        <f>IF(N143="zákl. přenesená",J143,0)</f>
        <v>0</v>
      </c>
      <c r="BH143" s="180">
        <f>IF(N143="sníž. přenesená",J143,0)</f>
        <v>0</v>
      </c>
      <c r="BI143" s="180">
        <f>IF(N143="nulová",J143,0)</f>
        <v>0</v>
      </c>
      <c r="BJ143" s="22" t="s">
        <v>22</v>
      </c>
      <c r="BK143" s="180">
        <f>ROUND(I143*H143,2)</f>
        <v>4413.08</v>
      </c>
      <c r="BL143" s="22" t="s">
        <v>140</v>
      </c>
      <c r="BM143" s="22" t="s">
        <v>1533</v>
      </c>
    </row>
    <row r="144" spans="2:65" s="1" customFormat="1" ht="121.5">
      <c r="B144" s="36"/>
      <c r="C144" s="58"/>
      <c r="D144" s="181" t="s">
        <v>142</v>
      </c>
      <c r="E144" s="58"/>
      <c r="F144" s="182" t="s">
        <v>251</v>
      </c>
      <c r="G144" s="58"/>
      <c r="H144" s="58"/>
      <c r="I144" s="58"/>
      <c r="J144" s="58"/>
      <c r="K144" s="58"/>
      <c r="L144" s="56"/>
      <c r="M144" s="183"/>
      <c r="N144" s="37"/>
      <c r="O144" s="37"/>
      <c r="P144" s="37"/>
      <c r="Q144" s="37"/>
      <c r="R144" s="37"/>
      <c r="S144" s="37"/>
      <c r="T144" s="73"/>
      <c r="AT144" s="22" t="s">
        <v>142</v>
      </c>
      <c r="AU144" s="22" t="s">
        <v>81</v>
      </c>
    </row>
    <row r="145" spans="2:65" s="11" customFormat="1">
      <c r="B145" s="184"/>
      <c r="C145" s="185"/>
      <c r="D145" s="181" t="s">
        <v>144</v>
      </c>
      <c r="E145" s="186" t="s">
        <v>20</v>
      </c>
      <c r="F145" s="187" t="s">
        <v>1534</v>
      </c>
      <c r="G145" s="185"/>
      <c r="H145" s="188">
        <v>116.44</v>
      </c>
      <c r="I145" s="185"/>
      <c r="J145" s="185"/>
      <c r="K145" s="185"/>
      <c r="L145" s="189"/>
      <c r="M145" s="190"/>
      <c r="N145" s="191"/>
      <c r="O145" s="191"/>
      <c r="P145" s="191"/>
      <c r="Q145" s="191"/>
      <c r="R145" s="191"/>
      <c r="S145" s="191"/>
      <c r="T145" s="192"/>
      <c r="AT145" s="193" t="s">
        <v>144</v>
      </c>
      <c r="AU145" s="193" t="s">
        <v>81</v>
      </c>
      <c r="AV145" s="11" t="s">
        <v>81</v>
      </c>
      <c r="AW145" s="11" t="s">
        <v>146</v>
      </c>
      <c r="AX145" s="11" t="s">
        <v>22</v>
      </c>
      <c r="AY145" s="193" t="s">
        <v>133</v>
      </c>
    </row>
    <row r="146" spans="2:65" s="10" customFormat="1" ht="29.85" customHeight="1">
      <c r="B146" s="154"/>
      <c r="C146" s="155"/>
      <c r="D146" s="167" t="s">
        <v>71</v>
      </c>
      <c r="E146" s="168" t="s">
        <v>140</v>
      </c>
      <c r="F146" s="168" t="s">
        <v>258</v>
      </c>
      <c r="G146" s="155"/>
      <c r="H146" s="155"/>
      <c r="I146" s="155"/>
      <c r="J146" s="169">
        <f>BK146</f>
        <v>35152.080000000002</v>
      </c>
      <c r="K146" s="155"/>
      <c r="L146" s="159"/>
      <c r="M146" s="160"/>
      <c r="N146" s="161"/>
      <c r="O146" s="161"/>
      <c r="P146" s="162">
        <f>SUM(P147:P155)</f>
        <v>58.503399999999992</v>
      </c>
      <c r="Q146" s="161"/>
      <c r="R146" s="162">
        <f>SUM(R147:R155)</f>
        <v>70.90700120000001</v>
      </c>
      <c r="S146" s="161"/>
      <c r="T146" s="163">
        <f>SUM(T147:T155)</f>
        <v>0</v>
      </c>
      <c r="AR146" s="164" t="s">
        <v>22</v>
      </c>
      <c r="AT146" s="165" t="s">
        <v>71</v>
      </c>
      <c r="AU146" s="165" t="s">
        <v>22</v>
      </c>
      <c r="AY146" s="164" t="s">
        <v>133</v>
      </c>
      <c r="BK146" s="166">
        <f>SUM(BK147:BK155)</f>
        <v>35152.080000000002</v>
      </c>
    </row>
    <row r="147" spans="2:65" s="1" customFormat="1" ht="22.5" customHeight="1">
      <c r="B147" s="36"/>
      <c r="C147" s="170" t="s">
        <v>265</v>
      </c>
      <c r="D147" s="170" t="s">
        <v>135</v>
      </c>
      <c r="E147" s="171" t="s">
        <v>1535</v>
      </c>
      <c r="F147" s="172" t="s">
        <v>1536</v>
      </c>
      <c r="G147" s="173" t="s">
        <v>138</v>
      </c>
      <c r="H147" s="174">
        <v>26.4</v>
      </c>
      <c r="I147" s="175">
        <v>821</v>
      </c>
      <c r="J147" s="175">
        <f>ROUND(I147*H147,2)</f>
        <v>21674.400000000001</v>
      </c>
      <c r="K147" s="172" t="s">
        <v>139</v>
      </c>
      <c r="L147" s="56"/>
      <c r="M147" s="176" t="s">
        <v>20</v>
      </c>
      <c r="N147" s="177" t="s">
        <v>43</v>
      </c>
      <c r="O147" s="178">
        <v>1.3029999999999999</v>
      </c>
      <c r="P147" s="178">
        <f>O147*H147</f>
        <v>34.399199999999993</v>
      </c>
      <c r="Q147" s="178">
        <v>1.7034</v>
      </c>
      <c r="R147" s="178">
        <f>Q147*H147</f>
        <v>44.969760000000001</v>
      </c>
      <c r="S147" s="178">
        <v>0</v>
      </c>
      <c r="T147" s="179">
        <f>S147*H147</f>
        <v>0</v>
      </c>
      <c r="AR147" s="22" t="s">
        <v>140</v>
      </c>
      <c r="AT147" s="22" t="s">
        <v>135</v>
      </c>
      <c r="AU147" s="22" t="s">
        <v>81</v>
      </c>
      <c r="AY147" s="22" t="s">
        <v>133</v>
      </c>
      <c r="BE147" s="180">
        <f>IF(N147="základní",J147,0)</f>
        <v>21674.400000000001</v>
      </c>
      <c r="BF147" s="180">
        <f>IF(N147="snížená",J147,0)</f>
        <v>0</v>
      </c>
      <c r="BG147" s="180">
        <f>IF(N147="zákl. přenesená",J147,0)</f>
        <v>0</v>
      </c>
      <c r="BH147" s="180">
        <f>IF(N147="sníž. přenesená",J147,0)</f>
        <v>0</v>
      </c>
      <c r="BI147" s="180">
        <f>IF(N147="nulová",J147,0)</f>
        <v>0</v>
      </c>
      <c r="BJ147" s="22" t="s">
        <v>22</v>
      </c>
      <c r="BK147" s="180">
        <f>ROUND(I147*H147,2)</f>
        <v>21674.400000000001</v>
      </c>
      <c r="BL147" s="22" t="s">
        <v>140</v>
      </c>
      <c r="BM147" s="22" t="s">
        <v>1537</v>
      </c>
    </row>
    <row r="148" spans="2:65" s="1" customFormat="1" ht="54">
      <c r="B148" s="36"/>
      <c r="C148" s="58"/>
      <c r="D148" s="181" t="s">
        <v>142</v>
      </c>
      <c r="E148" s="58"/>
      <c r="F148" s="182" t="s">
        <v>263</v>
      </c>
      <c r="G148" s="58"/>
      <c r="H148" s="58"/>
      <c r="I148" s="58"/>
      <c r="J148" s="58"/>
      <c r="K148" s="58"/>
      <c r="L148" s="56"/>
      <c r="M148" s="183"/>
      <c r="N148" s="37"/>
      <c r="O148" s="37"/>
      <c r="P148" s="37"/>
      <c r="Q148" s="37"/>
      <c r="R148" s="37"/>
      <c r="S148" s="37"/>
      <c r="T148" s="73"/>
      <c r="AT148" s="22" t="s">
        <v>142</v>
      </c>
      <c r="AU148" s="22" t="s">
        <v>81</v>
      </c>
    </row>
    <row r="149" spans="2:65" s="11" customFormat="1">
      <c r="B149" s="184"/>
      <c r="C149" s="185"/>
      <c r="D149" s="196" t="s">
        <v>144</v>
      </c>
      <c r="E149" s="205" t="s">
        <v>20</v>
      </c>
      <c r="F149" s="206" t="s">
        <v>1538</v>
      </c>
      <c r="G149" s="185"/>
      <c r="H149" s="207">
        <v>26.4</v>
      </c>
      <c r="I149" s="185"/>
      <c r="J149" s="185"/>
      <c r="K149" s="185"/>
      <c r="L149" s="189"/>
      <c r="M149" s="190"/>
      <c r="N149" s="191"/>
      <c r="O149" s="191"/>
      <c r="P149" s="191"/>
      <c r="Q149" s="191"/>
      <c r="R149" s="191"/>
      <c r="S149" s="191"/>
      <c r="T149" s="192"/>
      <c r="AT149" s="193" t="s">
        <v>144</v>
      </c>
      <c r="AU149" s="193" t="s">
        <v>81</v>
      </c>
      <c r="AV149" s="11" t="s">
        <v>81</v>
      </c>
      <c r="AW149" s="11" t="s">
        <v>146</v>
      </c>
      <c r="AX149" s="11" t="s">
        <v>22</v>
      </c>
      <c r="AY149" s="193" t="s">
        <v>133</v>
      </c>
    </row>
    <row r="150" spans="2:65" s="1" customFormat="1" ht="31.5" customHeight="1">
      <c r="B150" s="36"/>
      <c r="C150" s="170" t="s">
        <v>270</v>
      </c>
      <c r="D150" s="170" t="s">
        <v>135</v>
      </c>
      <c r="E150" s="171" t="s">
        <v>260</v>
      </c>
      <c r="F150" s="172" t="s">
        <v>261</v>
      </c>
      <c r="G150" s="173" t="s">
        <v>138</v>
      </c>
      <c r="H150" s="174">
        <v>13.56</v>
      </c>
      <c r="I150" s="175">
        <v>878</v>
      </c>
      <c r="J150" s="175">
        <f>ROUND(I150*H150,2)</f>
        <v>11905.68</v>
      </c>
      <c r="K150" s="172" t="s">
        <v>139</v>
      </c>
      <c r="L150" s="56"/>
      <c r="M150" s="176" t="s">
        <v>20</v>
      </c>
      <c r="N150" s="177" t="s">
        <v>43</v>
      </c>
      <c r="O150" s="178">
        <v>1.6950000000000001</v>
      </c>
      <c r="P150" s="178">
        <f>O150*H150</f>
        <v>22.984200000000001</v>
      </c>
      <c r="Q150" s="178">
        <v>1.8907700000000001</v>
      </c>
      <c r="R150" s="178">
        <f>Q150*H150</f>
        <v>25.638841200000002</v>
      </c>
      <c r="S150" s="178">
        <v>0</v>
      </c>
      <c r="T150" s="179">
        <f>S150*H150</f>
        <v>0</v>
      </c>
      <c r="AR150" s="22" t="s">
        <v>22</v>
      </c>
      <c r="AT150" s="22" t="s">
        <v>135</v>
      </c>
      <c r="AU150" s="22" t="s">
        <v>81</v>
      </c>
      <c r="AY150" s="22" t="s">
        <v>133</v>
      </c>
      <c r="BE150" s="180">
        <f>IF(N150="základní",J150,0)</f>
        <v>11905.68</v>
      </c>
      <c r="BF150" s="180">
        <f>IF(N150="snížená",J150,0)</f>
        <v>0</v>
      </c>
      <c r="BG150" s="180">
        <f>IF(N150="zákl. přenesená",J150,0)</f>
        <v>0</v>
      </c>
      <c r="BH150" s="180">
        <f>IF(N150="sníž. přenesená",J150,0)</f>
        <v>0</v>
      </c>
      <c r="BI150" s="180">
        <f>IF(N150="nulová",J150,0)</f>
        <v>0</v>
      </c>
      <c r="BJ150" s="22" t="s">
        <v>22</v>
      </c>
      <c r="BK150" s="180">
        <f>ROUND(I150*H150,2)</f>
        <v>11905.68</v>
      </c>
      <c r="BL150" s="22" t="s">
        <v>22</v>
      </c>
      <c r="BM150" s="22" t="s">
        <v>1539</v>
      </c>
    </row>
    <row r="151" spans="2:65" s="1" customFormat="1" ht="54">
      <c r="B151" s="36"/>
      <c r="C151" s="58"/>
      <c r="D151" s="181" t="s">
        <v>142</v>
      </c>
      <c r="E151" s="58"/>
      <c r="F151" s="182" t="s">
        <v>263</v>
      </c>
      <c r="G151" s="58"/>
      <c r="H151" s="58"/>
      <c r="I151" s="58"/>
      <c r="J151" s="58"/>
      <c r="K151" s="58"/>
      <c r="L151" s="56"/>
      <c r="M151" s="183"/>
      <c r="N151" s="37"/>
      <c r="O151" s="37"/>
      <c r="P151" s="37"/>
      <c r="Q151" s="37"/>
      <c r="R151" s="37"/>
      <c r="S151" s="37"/>
      <c r="T151" s="73"/>
      <c r="AT151" s="22" t="s">
        <v>142</v>
      </c>
      <c r="AU151" s="22" t="s">
        <v>81</v>
      </c>
    </row>
    <row r="152" spans="2:65" s="11" customFormat="1">
      <c r="B152" s="184"/>
      <c r="C152" s="185"/>
      <c r="D152" s="196" t="s">
        <v>144</v>
      </c>
      <c r="E152" s="205" t="s">
        <v>20</v>
      </c>
      <c r="F152" s="206" t="s">
        <v>1540</v>
      </c>
      <c r="G152" s="185"/>
      <c r="H152" s="207">
        <v>13.56</v>
      </c>
      <c r="I152" s="185"/>
      <c r="J152" s="185"/>
      <c r="K152" s="185"/>
      <c r="L152" s="189"/>
      <c r="M152" s="190"/>
      <c r="N152" s="191"/>
      <c r="O152" s="191"/>
      <c r="P152" s="191"/>
      <c r="Q152" s="191"/>
      <c r="R152" s="191"/>
      <c r="S152" s="191"/>
      <c r="T152" s="192"/>
      <c r="AT152" s="193" t="s">
        <v>144</v>
      </c>
      <c r="AU152" s="193" t="s">
        <v>81</v>
      </c>
      <c r="AV152" s="11" t="s">
        <v>81</v>
      </c>
      <c r="AW152" s="11" t="s">
        <v>146</v>
      </c>
      <c r="AX152" s="11" t="s">
        <v>22</v>
      </c>
      <c r="AY152" s="193" t="s">
        <v>133</v>
      </c>
    </row>
    <row r="153" spans="2:65" s="1" customFormat="1" ht="22.5" customHeight="1">
      <c r="B153" s="36"/>
      <c r="C153" s="170" t="s">
        <v>276</v>
      </c>
      <c r="D153" s="170" t="s">
        <v>135</v>
      </c>
      <c r="E153" s="171" t="s">
        <v>1541</v>
      </c>
      <c r="F153" s="172" t="s">
        <v>1542</v>
      </c>
      <c r="G153" s="173" t="s">
        <v>293</v>
      </c>
      <c r="H153" s="174">
        <v>4</v>
      </c>
      <c r="I153" s="175">
        <v>136</v>
      </c>
      <c r="J153" s="175">
        <f>ROUND(I153*H153,2)</f>
        <v>544</v>
      </c>
      <c r="K153" s="172" t="s">
        <v>139</v>
      </c>
      <c r="L153" s="56"/>
      <c r="M153" s="176" t="s">
        <v>20</v>
      </c>
      <c r="N153" s="177" t="s">
        <v>43</v>
      </c>
      <c r="O153" s="178">
        <v>0.28000000000000003</v>
      </c>
      <c r="P153" s="178">
        <f>O153*H153</f>
        <v>1.1200000000000001</v>
      </c>
      <c r="Q153" s="178">
        <v>6.6E-3</v>
      </c>
      <c r="R153" s="178">
        <f>Q153*H153</f>
        <v>2.64E-2</v>
      </c>
      <c r="S153" s="178">
        <v>0</v>
      </c>
      <c r="T153" s="179">
        <f>S153*H153</f>
        <v>0</v>
      </c>
      <c r="AR153" s="22" t="s">
        <v>140</v>
      </c>
      <c r="AT153" s="22" t="s">
        <v>135</v>
      </c>
      <c r="AU153" s="22" t="s">
        <v>81</v>
      </c>
      <c r="AY153" s="22" t="s">
        <v>133</v>
      </c>
      <c r="BE153" s="180">
        <f>IF(N153="základní",J153,0)</f>
        <v>544</v>
      </c>
      <c r="BF153" s="180">
        <f>IF(N153="snížená",J153,0)</f>
        <v>0</v>
      </c>
      <c r="BG153" s="180">
        <f>IF(N153="zákl. přenesená",J153,0)</f>
        <v>0</v>
      </c>
      <c r="BH153" s="180">
        <f>IF(N153="sníž. přenesená",J153,0)</f>
        <v>0</v>
      </c>
      <c r="BI153" s="180">
        <f>IF(N153="nulová",J153,0)</f>
        <v>0</v>
      </c>
      <c r="BJ153" s="22" t="s">
        <v>22</v>
      </c>
      <c r="BK153" s="180">
        <f>ROUND(I153*H153,2)</f>
        <v>544</v>
      </c>
      <c r="BL153" s="22" t="s">
        <v>140</v>
      </c>
      <c r="BM153" s="22" t="s">
        <v>1543</v>
      </c>
    </row>
    <row r="154" spans="2:65" s="1" customFormat="1" ht="40.5">
      <c r="B154" s="36"/>
      <c r="C154" s="58"/>
      <c r="D154" s="196" t="s">
        <v>142</v>
      </c>
      <c r="E154" s="58"/>
      <c r="F154" s="208" t="s">
        <v>1544</v>
      </c>
      <c r="G154" s="58"/>
      <c r="H154" s="58"/>
      <c r="I154" s="58"/>
      <c r="J154" s="58"/>
      <c r="K154" s="58"/>
      <c r="L154" s="56"/>
      <c r="M154" s="183"/>
      <c r="N154" s="37"/>
      <c r="O154" s="37"/>
      <c r="P154" s="37"/>
      <c r="Q154" s="37"/>
      <c r="R154" s="37"/>
      <c r="S154" s="37"/>
      <c r="T154" s="73"/>
      <c r="AT154" s="22" t="s">
        <v>142</v>
      </c>
      <c r="AU154" s="22" t="s">
        <v>81</v>
      </c>
    </row>
    <row r="155" spans="2:65" s="1" customFormat="1" ht="22.5" customHeight="1">
      <c r="B155" s="36"/>
      <c r="C155" s="209" t="s">
        <v>282</v>
      </c>
      <c r="D155" s="209" t="s">
        <v>232</v>
      </c>
      <c r="E155" s="210" t="s">
        <v>1545</v>
      </c>
      <c r="F155" s="211" t="s">
        <v>1546</v>
      </c>
      <c r="G155" s="212" t="s">
        <v>293</v>
      </c>
      <c r="H155" s="213">
        <v>4</v>
      </c>
      <c r="I155" s="214">
        <v>257</v>
      </c>
      <c r="J155" s="214">
        <f>ROUND(I155*H155,2)</f>
        <v>1028</v>
      </c>
      <c r="K155" s="211" t="s">
        <v>139</v>
      </c>
      <c r="L155" s="215"/>
      <c r="M155" s="216" t="s">
        <v>20</v>
      </c>
      <c r="N155" s="217" t="s">
        <v>43</v>
      </c>
      <c r="O155" s="178">
        <v>0</v>
      </c>
      <c r="P155" s="178">
        <f>O155*H155</f>
        <v>0</v>
      </c>
      <c r="Q155" s="178">
        <v>6.8000000000000005E-2</v>
      </c>
      <c r="R155" s="178">
        <f>Q155*H155</f>
        <v>0.27200000000000002</v>
      </c>
      <c r="S155" s="178">
        <v>0</v>
      </c>
      <c r="T155" s="179">
        <f>S155*H155</f>
        <v>0</v>
      </c>
      <c r="AR155" s="22" t="s">
        <v>182</v>
      </c>
      <c r="AT155" s="22" t="s">
        <v>232</v>
      </c>
      <c r="AU155" s="22" t="s">
        <v>81</v>
      </c>
      <c r="AY155" s="22" t="s">
        <v>133</v>
      </c>
      <c r="BE155" s="180">
        <f>IF(N155="základní",J155,0)</f>
        <v>1028</v>
      </c>
      <c r="BF155" s="180">
        <f>IF(N155="snížená",J155,0)</f>
        <v>0</v>
      </c>
      <c r="BG155" s="180">
        <f>IF(N155="zákl. přenesená",J155,0)</f>
        <v>0</v>
      </c>
      <c r="BH155" s="180">
        <f>IF(N155="sníž. přenesená",J155,0)</f>
        <v>0</v>
      </c>
      <c r="BI155" s="180">
        <f>IF(N155="nulová",J155,0)</f>
        <v>0</v>
      </c>
      <c r="BJ155" s="22" t="s">
        <v>22</v>
      </c>
      <c r="BK155" s="180">
        <f>ROUND(I155*H155,2)</f>
        <v>1028</v>
      </c>
      <c r="BL155" s="22" t="s">
        <v>140</v>
      </c>
      <c r="BM155" s="22" t="s">
        <v>1547</v>
      </c>
    </row>
    <row r="156" spans="2:65" s="10" customFormat="1" ht="29.85" customHeight="1">
      <c r="B156" s="154"/>
      <c r="C156" s="155"/>
      <c r="D156" s="167" t="s">
        <v>71</v>
      </c>
      <c r="E156" s="168" t="s">
        <v>182</v>
      </c>
      <c r="F156" s="168" t="s">
        <v>281</v>
      </c>
      <c r="G156" s="155"/>
      <c r="H156" s="155"/>
      <c r="I156" s="155"/>
      <c r="J156" s="169">
        <f>BK156</f>
        <v>367165.83999999997</v>
      </c>
      <c r="K156" s="155"/>
      <c r="L156" s="159"/>
      <c r="M156" s="160"/>
      <c r="N156" s="161"/>
      <c r="O156" s="161"/>
      <c r="P156" s="162">
        <f>SUM(P157:P183)</f>
        <v>51.105000000000004</v>
      </c>
      <c r="Q156" s="161"/>
      <c r="R156" s="162">
        <f>SUM(R157:R183)</f>
        <v>6.4929096400000006</v>
      </c>
      <c r="S156" s="161"/>
      <c r="T156" s="163">
        <f>SUM(T157:T183)</f>
        <v>0</v>
      </c>
      <c r="AR156" s="164" t="s">
        <v>22</v>
      </c>
      <c r="AT156" s="165" t="s">
        <v>71</v>
      </c>
      <c r="AU156" s="165" t="s">
        <v>22</v>
      </c>
      <c r="AY156" s="164" t="s">
        <v>133</v>
      </c>
      <c r="BK156" s="166">
        <f>SUM(BK157:BK183)</f>
        <v>367165.83999999997</v>
      </c>
    </row>
    <row r="157" spans="2:65" s="1" customFormat="1" ht="31.5" customHeight="1">
      <c r="B157" s="36"/>
      <c r="C157" s="170" t="s">
        <v>286</v>
      </c>
      <c r="D157" s="170" t="s">
        <v>135</v>
      </c>
      <c r="E157" s="171" t="s">
        <v>1548</v>
      </c>
      <c r="F157" s="172" t="s">
        <v>1549</v>
      </c>
      <c r="G157" s="173" t="s">
        <v>162</v>
      </c>
      <c r="H157" s="174">
        <v>67</v>
      </c>
      <c r="I157" s="175">
        <v>118</v>
      </c>
      <c r="J157" s="175">
        <f>ROUND(I157*H157,2)</f>
        <v>7906</v>
      </c>
      <c r="K157" s="172" t="s">
        <v>139</v>
      </c>
      <c r="L157" s="56"/>
      <c r="M157" s="176" t="s">
        <v>20</v>
      </c>
      <c r="N157" s="177" t="s">
        <v>43</v>
      </c>
      <c r="O157" s="178">
        <v>0.312</v>
      </c>
      <c r="P157" s="178">
        <f>O157*H157</f>
        <v>20.904</v>
      </c>
      <c r="Q157" s="178">
        <v>1.0000000000000001E-5</v>
      </c>
      <c r="R157" s="178">
        <f>Q157*H157</f>
        <v>6.7000000000000002E-4</v>
      </c>
      <c r="S157" s="178">
        <v>0</v>
      </c>
      <c r="T157" s="179">
        <f>S157*H157</f>
        <v>0</v>
      </c>
      <c r="AR157" s="22" t="s">
        <v>140</v>
      </c>
      <c r="AT157" s="22" t="s">
        <v>135</v>
      </c>
      <c r="AU157" s="22" t="s">
        <v>81</v>
      </c>
      <c r="AY157" s="22" t="s">
        <v>133</v>
      </c>
      <c r="BE157" s="180">
        <f>IF(N157="základní",J157,0)</f>
        <v>7906</v>
      </c>
      <c r="BF157" s="180">
        <f>IF(N157="snížená",J157,0)</f>
        <v>0</v>
      </c>
      <c r="BG157" s="180">
        <f>IF(N157="zákl. přenesená",J157,0)</f>
        <v>0</v>
      </c>
      <c r="BH157" s="180">
        <f>IF(N157="sníž. přenesená",J157,0)</f>
        <v>0</v>
      </c>
      <c r="BI157" s="180">
        <f>IF(N157="nulová",J157,0)</f>
        <v>0</v>
      </c>
      <c r="BJ157" s="22" t="s">
        <v>22</v>
      </c>
      <c r="BK157" s="180">
        <f>ROUND(I157*H157,2)</f>
        <v>7906</v>
      </c>
      <c r="BL157" s="22" t="s">
        <v>140</v>
      </c>
      <c r="BM157" s="22" t="s">
        <v>1550</v>
      </c>
    </row>
    <row r="158" spans="2:65" s="1" customFormat="1" ht="94.5">
      <c r="B158" s="36"/>
      <c r="C158" s="58"/>
      <c r="D158" s="181" t="s">
        <v>142</v>
      </c>
      <c r="E158" s="58"/>
      <c r="F158" s="182" t="s">
        <v>1551</v>
      </c>
      <c r="G158" s="58"/>
      <c r="H158" s="58"/>
      <c r="I158" s="58"/>
      <c r="J158" s="58"/>
      <c r="K158" s="58"/>
      <c r="L158" s="56"/>
      <c r="M158" s="183"/>
      <c r="N158" s="37"/>
      <c r="O158" s="37"/>
      <c r="P158" s="37"/>
      <c r="Q158" s="37"/>
      <c r="R158" s="37"/>
      <c r="S158" s="37"/>
      <c r="T158" s="73"/>
      <c r="AT158" s="22" t="s">
        <v>142</v>
      </c>
      <c r="AU158" s="22" t="s">
        <v>81</v>
      </c>
    </row>
    <row r="159" spans="2:65" s="11" customFormat="1">
      <c r="B159" s="184"/>
      <c r="C159" s="185"/>
      <c r="D159" s="196" t="s">
        <v>144</v>
      </c>
      <c r="E159" s="205" t="s">
        <v>20</v>
      </c>
      <c r="F159" s="206" t="s">
        <v>1552</v>
      </c>
      <c r="G159" s="185"/>
      <c r="H159" s="207">
        <v>67</v>
      </c>
      <c r="I159" s="185"/>
      <c r="J159" s="185"/>
      <c r="K159" s="185"/>
      <c r="L159" s="189"/>
      <c r="M159" s="190"/>
      <c r="N159" s="191"/>
      <c r="O159" s="191"/>
      <c r="P159" s="191"/>
      <c r="Q159" s="191"/>
      <c r="R159" s="191"/>
      <c r="S159" s="191"/>
      <c r="T159" s="192"/>
      <c r="AT159" s="193" t="s">
        <v>144</v>
      </c>
      <c r="AU159" s="193" t="s">
        <v>81</v>
      </c>
      <c r="AV159" s="11" t="s">
        <v>81</v>
      </c>
      <c r="AW159" s="11" t="s">
        <v>146</v>
      </c>
      <c r="AX159" s="11" t="s">
        <v>22</v>
      </c>
      <c r="AY159" s="193" t="s">
        <v>133</v>
      </c>
    </row>
    <row r="160" spans="2:65" s="1" customFormat="1" ht="22.5" customHeight="1">
      <c r="B160" s="36"/>
      <c r="C160" s="209" t="s">
        <v>290</v>
      </c>
      <c r="D160" s="209" t="s">
        <v>232</v>
      </c>
      <c r="E160" s="210" t="s">
        <v>1553</v>
      </c>
      <c r="F160" s="211" t="s">
        <v>1554</v>
      </c>
      <c r="G160" s="212" t="s">
        <v>293</v>
      </c>
      <c r="H160" s="213">
        <v>14.646000000000001</v>
      </c>
      <c r="I160" s="214">
        <v>1540</v>
      </c>
      <c r="J160" s="214">
        <f>ROUND(I160*H160,2)</f>
        <v>22554.84</v>
      </c>
      <c r="K160" s="211" t="s">
        <v>139</v>
      </c>
      <c r="L160" s="215"/>
      <c r="M160" s="216" t="s">
        <v>20</v>
      </c>
      <c r="N160" s="217" t="s">
        <v>43</v>
      </c>
      <c r="O160" s="178">
        <v>0</v>
      </c>
      <c r="P160" s="178">
        <f>O160*H160</f>
        <v>0</v>
      </c>
      <c r="Q160" s="178">
        <v>2.1340000000000001E-2</v>
      </c>
      <c r="R160" s="178">
        <f>Q160*H160</f>
        <v>0.31254564000000001</v>
      </c>
      <c r="S160" s="178">
        <v>0</v>
      </c>
      <c r="T160" s="179">
        <f>S160*H160</f>
        <v>0</v>
      </c>
      <c r="AR160" s="22" t="s">
        <v>182</v>
      </c>
      <c r="AT160" s="22" t="s">
        <v>232</v>
      </c>
      <c r="AU160" s="22" t="s">
        <v>81</v>
      </c>
      <c r="AY160" s="22" t="s">
        <v>133</v>
      </c>
      <c r="BE160" s="180">
        <f>IF(N160="základní",J160,0)</f>
        <v>22554.84</v>
      </c>
      <c r="BF160" s="180">
        <f>IF(N160="snížená",J160,0)</f>
        <v>0</v>
      </c>
      <c r="BG160" s="180">
        <f>IF(N160="zákl. přenesená",J160,0)</f>
        <v>0</v>
      </c>
      <c r="BH160" s="180">
        <f>IF(N160="sníž. přenesená",J160,0)</f>
        <v>0</v>
      </c>
      <c r="BI160" s="180">
        <f>IF(N160="nulová",J160,0)</f>
        <v>0</v>
      </c>
      <c r="BJ160" s="22" t="s">
        <v>22</v>
      </c>
      <c r="BK160" s="180">
        <f>ROUND(I160*H160,2)</f>
        <v>22554.84</v>
      </c>
      <c r="BL160" s="22" t="s">
        <v>140</v>
      </c>
      <c r="BM160" s="22" t="s">
        <v>1555</v>
      </c>
    </row>
    <row r="161" spans="2:65" s="11" customFormat="1">
      <c r="B161" s="184"/>
      <c r="C161" s="185"/>
      <c r="D161" s="196" t="s">
        <v>144</v>
      </c>
      <c r="E161" s="205" t="s">
        <v>20</v>
      </c>
      <c r="F161" s="206" t="s">
        <v>1556</v>
      </c>
      <c r="G161" s="185"/>
      <c r="H161" s="207">
        <v>14.6462</v>
      </c>
      <c r="I161" s="185"/>
      <c r="J161" s="185"/>
      <c r="K161" s="185"/>
      <c r="L161" s="189"/>
      <c r="M161" s="190"/>
      <c r="N161" s="191"/>
      <c r="O161" s="191"/>
      <c r="P161" s="191"/>
      <c r="Q161" s="191"/>
      <c r="R161" s="191"/>
      <c r="S161" s="191"/>
      <c r="T161" s="192"/>
      <c r="AT161" s="193" t="s">
        <v>144</v>
      </c>
      <c r="AU161" s="193" t="s">
        <v>81</v>
      </c>
      <c r="AV161" s="11" t="s">
        <v>81</v>
      </c>
      <c r="AW161" s="11" t="s">
        <v>146</v>
      </c>
      <c r="AX161" s="11" t="s">
        <v>22</v>
      </c>
      <c r="AY161" s="193" t="s">
        <v>133</v>
      </c>
    </row>
    <row r="162" spans="2:65" s="1" customFormat="1" ht="31.5" customHeight="1">
      <c r="B162" s="36"/>
      <c r="C162" s="170" t="s">
        <v>295</v>
      </c>
      <c r="D162" s="170" t="s">
        <v>135</v>
      </c>
      <c r="E162" s="171" t="s">
        <v>1557</v>
      </c>
      <c r="F162" s="172" t="s">
        <v>1558</v>
      </c>
      <c r="G162" s="173" t="s">
        <v>293</v>
      </c>
      <c r="H162" s="174">
        <v>10</v>
      </c>
      <c r="I162" s="175">
        <v>192</v>
      </c>
      <c r="J162" s="175">
        <f>ROUND(I162*H162,2)</f>
        <v>1920</v>
      </c>
      <c r="K162" s="172" t="s">
        <v>139</v>
      </c>
      <c r="L162" s="56"/>
      <c r="M162" s="176" t="s">
        <v>20</v>
      </c>
      <c r="N162" s="177" t="s">
        <v>43</v>
      </c>
      <c r="O162" s="178">
        <v>0.745</v>
      </c>
      <c r="P162" s="178">
        <f>O162*H162</f>
        <v>7.45</v>
      </c>
      <c r="Q162" s="178">
        <v>1.0000000000000001E-5</v>
      </c>
      <c r="R162" s="178">
        <f>Q162*H162</f>
        <v>1E-4</v>
      </c>
      <c r="S162" s="178">
        <v>0</v>
      </c>
      <c r="T162" s="179">
        <f>S162*H162</f>
        <v>0</v>
      </c>
      <c r="AR162" s="22" t="s">
        <v>140</v>
      </c>
      <c r="AT162" s="22" t="s">
        <v>135</v>
      </c>
      <c r="AU162" s="22" t="s">
        <v>81</v>
      </c>
      <c r="AY162" s="22" t="s">
        <v>133</v>
      </c>
      <c r="BE162" s="180">
        <f>IF(N162="základní",J162,0)</f>
        <v>1920</v>
      </c>
      <c r="BF162" s="180">
        <f>IF(N162="snížená",J162,0)</f>
        <v>0</v>
      </c>
      <c r="BG162" s="180">
        <f>IF(N162="zákl. přenesená",J162,0)</f>
        <v>0</v>
      </c>
      <c r="BH162" s="180">
        <f>IF(N162="sníž. přenesená",J162,0)</f>
        <v>0</v>
      </c>
      <c r="BI162" s="180">
        <f>IF(N162="nulová",J162,0)</f>
        <v>0</v>
      </c>
      <c r="BJ162" s="22" t="s">
        <v>22</v>
      </c>
      <c r="BK162" s="180">
        <f>ROUND(I162*H162,2)</f>
        <v>1920</v>
      </c>
      <c r="BL162" s="22" t="s">
        <v>140</v>
      </c>
      <c r="BM162" s="22" t="s">
        <v>1559</v>
      </c>
    </row>
    <row r="163" spans="2:65" s="1" customFormat="1" ht="27">
      <c r="B163" s="36"/>
      <c r="C163" s="58"/>
      <c r="D163" s="196" t="s">
        <v>142</v>
      </c>
      <c r="E163" s="58"/>
      <c r="F163" s="208" t="s">
        <v>1560</v>
      </c>
      <c r="G163" s="58"/>
      <c r="H163" s="58"/>
      <c r="I163" s="58"/>
      <c r="J163" s="58"/>
      <c r="K163" s="58"/>
      <c r="L163" s="56"/>
      <c r="M163" s="183"/>
      <c r="N163" s="37"/>
      <c r="O163" s="37"/>
      <c r="P163" s="37"/>
      <c r="Q163" s="37"/>
      <c r="R163" s="37"/>
      <c r="S163" s="37"/>
      <c r="T163" s="73"/>
      <c r="AT163" s="22" t="s">
        <v>142</v>
      </c>
      <c r="AU163" s="22" t="s">
        <v>81</v>
      </c>
    </row>
    <row r="164" spans="2:65" s="1" customFormat="1" ht="22.5" customHeight="1">
      <c r="B164" s="36"/>
      <c r="C164" s="209" t="s">
        <v>301</v>
      </c>
      <c r="D164" s="209" t="s">
        <v>232</v>
      </c>
      <c r="E164" s="210" t="s">
        <v>1561</v>
      </c>
      <c r="F164" s="211" t="s">
        <v>1562</v>
      </c>
      <c r="G164" s="212" t="s">
        <v>293</v>
      </c>
      <c r="H164" s="213">
        <v>2</v>
      </c>
      <c r="I164" s="214">
        <v>208</v>
      </c>
      <c r="J164" s="214">
        <f t="shared" ref="J164:J170" si="0">ROUND(I164*H164,2)</f>
        <v>416</v>
      </c>
      <c r="K164" s="211" t="s">
        <v>139</v>
      </c>
      <c r="L164" s="215"/>
      <c r="M164" s="216" t="s">
        <v>20</v>
      </c>
      <c r="N164" s="217" t="s">
        <v>43</v>
      </c>
      <c r="O164" s="178">
        <v>0</v>
      </c>
      <c r="P164" s="178">
        <f t="shared" ref="P164:P170" si="1">O164*H164</f>
        <v>0</v>
      </c>
      <c r="Q164" s="178">
        <v>1.1000000000000001E-3</v>
      </c>
      <c r="R164" s="178">
        <f t="shared" ref="R164:R170" si="2">Q164*H164</f>
        <v>2.2000000000000001E-3</v>
      </c>
      <c r="S164" s="178">
        <v>0</v>
      </c>
      <c r="T164" s="179">
        <f t="shared" ref="T164:T170" si="3">S164*H164</f>
        <v>0</v>
      </c>
      <c r="AR164" s="22" t="s">
        <v>182</v>
      </c>
      <c r="AT164" s="22" t="s">
        <v>232</v>
      </c>
      <c r="AU164" s="22" t="s">
        <v>81</v>
      </c>
      <c r="AY164" s="22" t="s">
        <v>133</v>
      </c>
      <c r="BE164" s="180">
        <f t="shared" ref="BE164:BE170" si="4">IF(N164="základní",J164,0)</f>
        <v>416</v>
      </c>
      <c r="BF164" s="180">
        <f t="shared" ref="BF164:BF170" si="5">IF(N164="snížená",J164,0)</f>
        <v>0</v>
      </c>
      <c r="BG164" s="180">
        <f t="shared" ref="BG164:BG170" si="6">IF(N164="zákl. přenesená",J164,0)</f>
        <v>0</v>
      </c>
      <c r="BH164" s="180">
        <f t="shared" ref="BH164:BH170" si="7">IF(N164="sníž. přenesená",J164,0)</f>
        <v>0</v>
      </c>
      <c r="BI164" s="180">
        <f t="shared" ref="BI164:BI170" si="8">IF(N164="nulová",J164,0)</f>
        <v>0</v>
      </c>
      <c r="BJ164" s="22" t="s">
        <v>22</v>
      </c>
      <c r="BK164" s="180">
        <f t="shared" ref="BK164:BK170" si="9">ROUND(I164*H164,2)</f>
        <v>416</v>
      </c>
      <c r="BL164" s="22" t="s">
        <v>140</v>
      </c>
      <c r="BM164" s="22" t="s">
        <v>1563</v>
      </c>
    </row>
    <row r="165" spans="2:65" s="1" customFormat="1" ht="22.5" customHeight="1">
      <c r="B165" s="36"/>
      <c r="C165" s="209" t="s">
        <v>305</v>
      </c>
      <c r="D165" s="209" t="s">
        <v>232</v>
      </c>
      <c r="E165" s="210" t="s">
        <v>1564</v>
      </c>
      <c r="F165" s="211" t="s">
        <v>1565</v>
      </c>
      <c r="G165" s="212" t="s">
        <v>293</v>
      </c>
      <c r="H165" s="213">
        <v>4</v>
      </c>
      <c r="I165" s="214">
        <v>240</v>
      </c>
      <c r="J165" s="214">
        <f t="shared" si="0"/>
        <v>960</v>
      </c>
      <c r="K165" s="211" t="s">
        <v>139</v>
      </c>
      <c r="L165" s="215"/>
      <c r="M165" s="216" t="s">
        <v>20</v>
      </c>
      <c r="N165" s="217" t="s">
        <v>43</v>
      </c>
      <c r="O165" s="178">
        <v>0</v>
      </c>
      <c r="P165" s="178">
        <f t="shared" si="1"/>
        <v>0</v>
      </c>
      <c r="Q165" s="178">
        <v>1.25E-3</v>
      </c>
      <c r="R165" s="178">
        <f t="shared" si="2"/>
        <v>5.0000000000000001E-3</v>
      </c>
      <c r="S165" s="178">
        <v>0</v>
      </c>
      <c r="T165" s="179">
        <f t="shared" si="3"/>
        <v>0</v>
      </c>
      <c r="AR165" s="22" t="s">
        <v>182</v>
      </c>
      <c r="AT165" s="22" t="s">
        <v>232</v>
      </c>
      <c r="AU165" s="22" t="s">
        <v>81</v>
      </c>
      <c r="AY165" s="22" t="s">
        <v>133</v>
      </c>
      <c r="BE165" s="180">
        <f t="shared" si="4"/>
        <v>960</v>
      </c>
      <c r="BF165" s="180">
        <f t="shared" si="5"/>
        <v>0</v>
      </c>
      <c r="BG165" s="180">
        <f t="shared" si="6"/>
        <v>0</v>
      </c>
      <c r="BH165" s="180">
        <f t="shared" si="7"/>
        <v>0</v>
      </c>
      <c r="BI165" s="180">
        <f t="shared" si="8"/>
        <v>0</v>
      </c>
      <c r="BJ165" s="22" t="s">
        <v>22</v>
      </c>
      <c r="BK165" s="180">
        <f t="shared" si="9"/>
        <v>960</v>
      </c>
      <c r="BL165" s="22" t="s">
        <v>140</v>
      </c>
      <c r="BM165" s="22" t="s">
        <v>1566</v>
      </c>
    </row>
    <row r="166" spans="2:65" s="1" customFormat="1" ht="22.5" customHeight="1">
      <c r="B166" s="36"/>
      <c r="C166" s="209" t="s">
        <v>309</v>
      </c>
      <c r="D166" s="209" t="s">
        <v>232</v>
      </c>
      <c r="E166" s="210" t="s">
        <v>1567</v>
      </c>
      <c r="F166" s="211" t="s">
        <v>1568</v>
      </c>
      <c r="G166" s="212" t="s">
        <v>293</v>
      </c>
      <c r="H166" s="213">
        <v>2</v>
      </c>
      <c r="I166" s="214">
        <v>342</v>
      </c>
      <c r="J166" s="214">
        <f t="shared" si="0"/>
        <v>684</v>
      </c>
      <c r="K166" s="211" t="s">
        <v>139</v>
      </c>
      <c r="L166" s="215"/>
      <c r="M166" s="216" t="s">
        <v>20</v>
      </c>
      <c r="N166" s="217" t="s">
        <v>43</v>
      </c>
      <c r="O166" s="178">
        <v>0</v>
      </c>
      <c r="P166" s="178">
        <f t="shared" si="1"/>
        <v>0</v>
      </c>
      <c r="Q166" s="178">
        <v>1.4E-3</v>
      </c>
      <c r="R166" s="178">
        <f t="shared" si="2"/>
        <v>2.8E-3</v>
      </c>
      <c r="S166" s="178">
        <v>0</v>
      </c>
      <c r="T166" s="179">
        <f t="shared" si="3"/>
        <v>0</v>
      </c>
      <c r="AR166" s="22" t="s">
        <v>182</v>
      </c>
      <c r="AT166" s="22" t="s">
        <v>232</v>
      </c>
      <c r="AU166" s="22" t="s">
        <v>81</v>
      </c>
      <c r="AY166" s="22" t="s">
        <v>133</v>
      </c>
      <c r="BE166" s="180">
        <f t="shared" si="4"/>
        <v>684</v>
      </c>
      <c r="BF166" s="180">
        <f t="shared" si="5"/>
        <v>0</v>
      </c>
      <c r="BG166" s="180">
        <f t="shared" si="6"/>
        <v>0</v>
      </c>
      <c r="BH166" s="180">
        <f t="shared" si="7"/>
        <v>0</v>
      </c>
      <c r="BI166" s="180">
        <f t="shared" si="8"/>
        <v>0</v>
      </c>
      <c r="BJ166" s="22" t="s">
        <v>22</v>
      </c>
      <c r="BK166" s="180">
        <f t="shared" si="9"/>
        <v>684</v>
      </c>
      <c r="BL166" s="22" t="s">
        <v>140</v>
      </c>
      <c r="BM166" s="22" t="s">
        <v>1569</v>
      </c>
    </row>
    <row r="167" spans="2:65" s="1" customFormat="1" ht="22.5" customHeight="1">
      <c r="B167" s="36"/>
      <c r="C167" s="209" t="s">
        <v>314</v>
      </c>
      <c r="D167" s="209" t="s">
        <v>232</v>
      </c>
      <c r="E167" s="210" t="s">
        <v>1570</v>
      </c>
      <c r="F167" s="211" t="s">
        <v>1571</v>
      </c>
      <c r="G167" s="212" t="s">
        <v>293</v>
      </c>
      <c r="H167" s="213">
        <v>2</v>
      </c>
      <c r="I167" s="214">
        <v>309</v>
      </c>
      <c r="J167" s="214">
        <f t="shared" si="0"/>
        <v>618</v>
      </c>
      <c r="K167" s="211" t="s">
        <v>139</v>
      </c>
      <c r="L167" s="215"/>
      <c r="M167" s="216" t="s">
        <v>20</v>
      </c>
      <c r="N167" s="217" t="s">
        <v>43</v>
      </c>
      <c r="O167" s="178">
        <v>0</v>
      </c>
      <c r="P167" s="178">
        <f t="shared" si="1"/>
        <v>0</v>
      </c>
      <c r="Q167" s="178">
        <v>1.67E-3</v>
      </c>
      <c r="R167" s="178">
        <f t="shared" si="2"/>
        <v>3.3400000000000001E-3</v>
      </c>
      <c r="S167" s="178">
        <v>0</v>
      </c>
      <c r="T167" s="179">
        <f t="shared" si="3"/>
        <v>0</v>
      </c>
      <c r="AR167" s="22" t="s">
        <v>182</v>
      </c>
      <c r="AT167" s="22" t="s">
        <v>232</v>
      </c>
      <c r="AU167" s="22" t="s">
        <v>81</v>
      </c>
      <c r="AY167" s="22" t="s">
        <v>133</v>
      </c>
      <c r="BE167" s="180">
        <f t="shared" si="4"/>
        <v>618</v>
      </c>
      <c r="BF167" s="180">
        <f t="shared" si="5"/>
        <v>0</v>
      </c>
      <c r="BG167" s="180">
        <f t="shared" si="6"/>
        <v>0</v>
      </c>
      <c r="BH167" s="180">
        <f t="shared" si="7"/>
        <v>0</v>
      </c>
      <c r="BI167" s="180">
        <f t="shared" si="8"/>
        <v>0</v>
      </c>
      <c r="BJ167" s="22" t="s">
        <v>22</v>
      </c>
      <c r="BK167" s="180">
        <f t="shared" si="9"/>
        <v>618</v>
      </c>
      <c r="BL167" s="22" t="s">
        <v>140</v>
      </c>
      <c r="BM167" s="22" t="s">
        <v>1572</v>
      </c>
    </row>
    <row r="168" spans="2:65" s="1" customFormat="1" ht="22.5" customHeight="1">
      <c r="B168" s="36"/>
      <c r="C168" s="170" t="s">
        <v>318</v>
      </c>
      <c r="D168" s="170" t="s">
        <v>135</v>
      </c>
      <c r="E168" s="171" t="s">
        <v>373</v>
      </c>
      <c r="F168" s="172" t="s">
        <v>374</v>
      </c>
      <c r="G168" s="173" t="s">
        <v>162</v>
      </c>
      <c r="H168" s="174">
        <v>53</v>
      </c>
      <c r="I168" s="175">
        <v>22</v>
      </c>
      <c r="J168" s="175">
        <f t="shared" si="0"/>
        <v>1166</v>
      </c>
      <c r="K168" s="172" t="s">
        <v>20</v>
      </c>
      <c r="L168" s="56"/>
      <c r="M168" s="176" t="s">
        <v>20</v>
      </c>
      <c r="N168" s="177" t="s">
        <v>43</v>
      </c>
      <c r="O168" s="178">
        <v>0</v>
      </c>
      <c r="P168" s="178">
        <f t="shared" si="1"/>
        <v>0</v>
      </c>
      <c r="Q168" s="178">
        <v>0</v>
      </c>
      <c r="R168" s="178">
        <f t="shared" si="2"/>
        <v>0</v>
      </c>
      <c r="S168" s="178">
        <v>0</v>
      </c>
      <c r="T168" s="179">
        <f t="shared" si="3"/>
        <v>0</v>
      </c>
      <c r="AR168" s="22" t="s">
        <v>140</v>
      </c>
      <c r="AT168" s="22" t="s">
        <v>135</v>
      </c>
      <c r="AU168" s="22" t="s">
        <v>81</v>
      </c>
      <c r="AY168" s="22" t="s">
        <v>133</v>
      </c>
      <c r="BE168" s="180">
        <f t="shared" si="4"/>
        <v>1166</v>
      </c>
      <c r="BF168" s="180">
        <f t="shared" si="5"/>
        <v>0</v>
      </c>
      <c r="BG168" s="180">
        <f t="shared" si="6"/>
        <v>0</v>
      </c>
      <c r="BH168" s="180">
        <f t="shared" si="7"/>
        <v>0</v>
      </c>
      <c r="BI168" s="180">
        <f t="shared" si="8"/>
        <v>0</v>
      </c>
      <c r="BJ168" s="22" t="s">
        <v>22</v>
      </c>
      <c r="BK168" s="180">
        <f t="shared" si="9"/>
        <v>1166</v>
      </c>
      <c r="BL168" s="22" t="s">
        <v>140</v>
      </c>
      <c r="BM168" s="22" t="s">
        <v>1573</v>
      </c>
    </row>
    <row r="169" spans="2:65" s="1" customFormat="1" ht="22.5" customHeight="1">
      <c r="B169" s="36"/>
      <c r="C169" s="170" t="s">
        <v>323</v>
      </c>
      <c r="D169" s="170" t="s">
        <v>135</v>
      </c>
      <c r="E169" s="171" t="s">
        <v>1574</v>
      </c>
      <c r="F169" s="172" t="s">
        <v>1575</v>
      </c>
      <c r="G169" s="173" t="s">
        <v>162</v>
      </c>
      <c r="H169" s="174">
        <v>53</v>
      </c>
      <c r="I169" s="175">
        <v>24.5</v>
      </c>
      <c r="J169" s="175">
        <f t="shared" si="0"/>
        <v>1298.5</v>
      </c>
      <c r="K169" s="172" t="s">
        <v>20</v>
      </c>
      <c r="L169" s="56"/>
      <c r="M169" s="176" t="s">
        <v>20</v>
      </c>
      <c r="N169" s="177" t="s">
        <v>43</v>
      </c>
      <c r="O169" s="178">
        <v>4.3999999999999997E-2</v>
      </c>
      <c r="P169" s="178">
        <f t="shared" si="1"/>
        <v>2.3319999999999999</v>
      </c>
      <c r="Q169" s="178">
        <v>0</v>
      </c>
      <c r="R169" s="178">
        <f t="shared" si="2"/>
        <v>0</v>
      </c>
      <c r="S169" s="178">
        <v>0</v>
      </c>
      <c r="T169" s="179">
        <f t="shared" si="3"/>
        <v>0</v>
      </c>
      <c r="AR169" s="22" t="s">
        <v>140</v>
      </c>
      <c r="AT169" s="22" t="s">
        <v>135</v>
      </c>
      <c r="AU169" s="22" t="s">
        <v>81</v>
      </c>
      <c r="AY169" s="22" t="s">
        <v>133</v>
      </c>
      <c r="BE169" s="180">
        <f t="shared" si="4"/>
        <v>1298.5</v>
      </c>
      <c r="BF169" s="180">
        <f t="shared" si="5"/>
        <v>0</v>
      </c>
      <c r="BG169" s="180">
        <f t="shared" si="6"/>
        <v>0</v>
      </c>
      <c r="BH169" s="180">
        <f t="shared" si="7"/>
        <v>0</v>
      </c>
      <c r="BI169" s="180">
        <f t="shared" si="8"/>
        <v>0</v>
      </c>
      <c r="BJ169" s="22" t="s">
        <v>22</v>
      </c>
      <c r="BK169" s="180">
        <f t="shared" si="9"/>
        <v>1298.5</v>
      </c>
      <c r="BL169" s="22" t="s">
        <v>140</v>
      </c>
      <c r="BM169" s="22" t="s">
        <v>1576</v>
      </c>
    </row>
    <row r="170" spans="2:65" s="1" customFormat="1" ht="31.5" customHeight="1">
      <c r="B170" s="36"/>
      <c r="C170" s="170" t="s">
        <v>327</v>
      </c>
      <c r="D170" s="170" t="s">
        <v>135</v>
      </c>
      <c r="E170" s="171" t="s">
        <v>1577</v>
      </c>
      <c r="F170" s="172" t="s">
        <v>1578</v>
      </c>
      <c r="G170" s="173" t="s">
        <v>293</v>
      </c>
      <c r="H170" s="174">
        <v>1</v>
      </c>
      <c r="I170" s="175">
        <v>592</v>
      </c>
      <c r="J170" s="175">
        <f t="shared" si="0"/>
        <v>592</v>
      </c>
      <c r="K170" s="172" t="s">
        <v>139</v>
      </c>
      <c r="L170" s="56"/>
      <c r="M170" s="176" t="s">
        <v>20</v>
      </c>
      <c r="N170" s="177" t="s">
        <v>43</v>
      </c>
      <c r="O170" s="178">
        <v>1.3140000000000001</v>
      </c>
      <c r="P170" s="178">
        <f t="shared" si="1"/>
        <v>1.3140000000000001</v>
      </c>
      <c r="Q170" s="178">
        <v>7.0200000000000002E-3</v>
      </c>
      <c r="R170" s="178">
        <f t="shared" si="2"/>
        <v>7.0200000000000002E-3</v>
      </c>
      <c r="S170" s="178">
        <v>0</v>
      </c>
      <c r="T170" s="179">
        <f t="shared" si="3"/>
        <v>0</v>
      </c>
      <c r="AR170" s="22" t="s">
        <v>140</v>
      </c>
      <c r="AT170" s="22" t="s">
        <v>135</v>
      </c>
      <c r="AU170" s="22" t="s">
        <v>81</v>
      </c>
      <c r="AY170" s="22" t="s">
        <v>133</v>
      </c>
      <c r="BE170" s="180">
        <f t="shared" si="4"/>
        <v>592</v>
      </c>
      <c r="BF170" s="180">
        <f t="shared" si="5"/>
        <v>0</v>
      </c>
      <c r="BG170" s="180">
        <f t="shared" si="6"/>
        <v>0</v>
      </c>
      <c r="BH170" s="180">
        <f t="shared" si="7"/>
        <v>0</v>
      </c>
      <c r="BI170" s="180">
        <f t="shared" si="8"/>
        <v>0</v>
      </c>
      <c r="BJ170" s="22" t="s">
        <v>22</v>
      </c>
      <c r="BK170" s="180">
        <f t="shared" si="9"/>
        <v>592</v>
      </c>
      <c r="BL170" s="22" t="s">
        <v>140</v>
      </c>
      <c r="BM170" s="22" t="s">
        <v>1579</v>
      </c>
    </row>
    <row r="171" spans="2:65" s="1" customFormat="1" ht="40.5">
      <c r="B171" s="36"/>
      <c r="C171" s="58"/>
      <c r="D171" s="196" t="s">
        <v>142</v>
      </c>
      <c r="E171" s="58"/>
      <c r="F171" s="208" t="s">
        <v>414</v>
      </c>
      <c r="G171" s="58"/>
      <c r="H171" s="58"/>
      <c r="I171" s="58"/>
      <c r="J171" s="58"/>
      <c r="K171" s="58"/>
      <c r="L171" s="56"/>
      <c r="M171" s="183"/>
      <c r="N171" s="37"/>
      <c r="O171" s="37"/>
      <c r="P171" s="37"/>
      <c r="Q171" s="37"/>
      <c r="R171" s="37"/>
      <c r="S171" s="37"/>
      <c r="T171" s="73"/>
      <c r="AT171" s="22" t="s">
        <v>142</v>
      </c>
      <c r="AU171" s="22" t="s">
        <v>81</v>
      </c>
    </row>
    <row r="172" spans="2:65" s="1" customFormat="1" ht="22.5" customHeight="1">
      <c r="B172" s="36"/>
      <c r="C172" s="209" t="s">
        <v>331</v>
      </c>
      <c r="D172" s="209" t="s">
        <v>232</v>
      </c>
      <c r="E172" s="210" t="s">
        <v>416</v>
      </c>
      <c r="F172" s="211" t="s">
        <v>417</v>
      </c>
      <c r="G172" s="212" t="s">
        <v>293</v>
      </c>
      <c r="H172" s="213">
        <v>1</v>
      </c>
      <c r="I172" s="214">
        <v>3430</v>
      </c>
      <c r="J172" s="214">
        <f t="shared" ref="J172:J178" si="10">ROUND(I172*H172,2)</f>
        <v>3430</v>
      </c>
      <c r="K172" s="211" t="s">
        <v>139</v>
      </c>
      <c r="L172" s="215"/>
      <c r="M172" s="216" t="s">
        <v>20</v>
      </c>
      <c r="N172" s="217" t="s">
        <v>43</v>
      </c>
      <c r="O172" s="178">
        <v>0</v>
      </c>
      <c r="P172" s="178">
        <f t="shared" ref="P172:P178" si="11">O172*H172</f>
        <v>0</v>
      </c>
      <c r="Q172" s="178">
        <v>5.4600000000000003E-2</v>
      </c>
      <c r="R172" s="178">
        <f t="shared" ref="R172:R178" si="12">Q172*H172</f>
        <v>5.4600000000000003E-2</v>
      </c>
      <c r="S172" s="178">
        <v>0</v>
      </c>
      <c r="T172" s="179">
        <f t="shared" ref="T172:T178" si="13">S172*H172</f>
        <v>0</v>
      </c>
      <c r="AR172" s="22" t="s">
        <v>182</v>
      </c>
      <c r="AT172" s="22" t="s">
        <v>232</v>
      </c>
      <c r="AU172" s="22" t="s">
        <v>81</v>
      </c>
      <c r="AY172" s="22" t="s">
        <v>133</v>
      </c>
      <c r="BE172" s="180">
        <f t="shared" ref="BE172:BE178" si="14">IF(N172="základní",J172,0)</f>
        <v>3430</v>
      </c>
      <c r="BF172" s="180">
        <f t="shared" ref="BF172:BF178" si="15">IF(N172="snížená",J172,0)</f>
        <v>0</v>
      </c>
      <c r="BG172" s="180">
        <f t="shared" ref="BG172:BG178" si="16">IF(N172="zákl. přenesená",J172,0)</f>
        <v>0</v>
      </c>
      <c r="BH172" s="180">
        <f t="shared" ref="BH172:BH178" si="17">IF(N172="sníž. přenesená",J172,0)</f>
        <v>0</v>
      </c>
      <c r="BI172" s="180">
        <f t="shared" ref="BI172:BI178" si="18">IF(N172="nulová",J172,0)</f>
        <v>0</v>
      </c>
      <c r="BJ172" s="22" t="s">
        <v>22</v>
      </c>
      <c r="BK172" s="180">
        <f t="shared" ref="BK172:BK178" si="19">ROUND(I172*H172,2)</f>
        <v>3430</v>
      </c>
      <c r="BL172" s="22" t="s">
        <v>140</v>
      </c>
      <c r="BM172" s="22" t="s">
        <v>1580</v>
      </c>
    </row>
    <row r="173" spans="2:65" s="1" customFormat="1" ht="22.5" customHeight="1">
      <c r="B173" s="36"/>
      <c r="C173" s="170" t="s">
        <v>335</v>
      </c>
      <c r="D173" s="170" t="s">
        <v>135</v>
      </c>
      <c r="E173" s="171" t="s">
        <v>1581</v>
      </c>
      <c r="F173" s="172" t="s">
        <v>1582</v>
      </c>
      <c r="G173" s="173" t="s">
        <v>293</v>
      </c>
      <c r="H173" s="174">
        <v>1</v>
      </c>
      <c r="I173" s="175">
        <v>8500</v>
      </c>
      <c r="J173" s="175">
        <f t="shared" si="10"/>
        <v>8500</v>
      </c>
      <c r="K173" s="172" t="s">
        <v>20</v>
      </c>
      <c r="L173" s="56"/>
      <c r="M173" s="176" t="s">
        <v>20</v>
      </c>
      <c r="N173" s="177" t="s">
        <v>43</v>
      </c>
      <c r="O173" s="178">
        <v>19.105</v>
      </c>
      <c r="P173" s="178">
        <f t="shared" si="11"/>
        <v>19.105</v>
      </c>
      <c r="Q173" s="178">
        <v>1.9376</v>
      </c>
      <c r="R173" s="178">
        <f t="shared" si="12"/>
        <v>1.9376</v>
      </c>
      <c r="S173" s="178">
        <v>0</v>
      </c>
      <c r="T173" s="179">
        <f t="shared" si="13"/>
        <v>0</v>
      </c>
      <c r="AR173" s="22" t="s">
        <v>140</v>
      </c>
      <c r="AT173" s="22" t="s">
        <v>135</v>
      </c>
      <c r="AU173" s="22" t="s">
        <v>81</v>
      </c>
      <c r="AY173" s="22" t="s">
        <v>133</v>
      </c>
      <c r="BE173" s="180">
        <f t="shared" si="14"/>
        <v>8500</v>
      </c>
      <c r="BF173" s="180">
        <f t="shared" si="15"/>
        <v>0</v>
      </c>
      <c r="BG173" s="180">
        <f t="shared" si="16"/>
        <v>0</v>
      </c>
      <c r="BH173" s="180">
        <f t="shared" si="17"/>
        <v>0</v>
      </c>
      <c r="BI173" s="180">
        <f t="shared" si="18"/>
        <v>0</v>
      </c>
      <c r="BJ173" s="22" t="s">
        <v>22</v>
      </c>
      <c r="BK173" s="180">
        <f t="shared" si="19"/>
        <v>8500</v>
      </c>
      <c r="BL173" s="22" t="s">
        <v>140</v>
      </c>
      <c r="BM173" s="22" t="s">
        <v>1583</v>
      </c>
    </row>
    <row r="174" spans="2:65" s="1" customFormat="1" ht="22.5" customHeight="1">
      <c r="B174" s="36"/>
      <c r="C174" s="209" t="s">
        <v>339</v>
      </c>
      <c r="D174" s="209" t="s">
        <v>232</v>
      </c>
      <c r="E174" s="210" t="s">
        <v>1584</v>
      </c>
      <c r="F174" s="211" t="s">
        <v>1585</v>
      </c>
      <c r="G174" s="212" t="s">
        <v>293</v>
      </c>
      <c r="H174" s="213">
        <v>1</v>
      </c>
      <c r="I174" s="214">
        <v>13300</v>
      </c>
      <c r="J174" s="214">
        <f t="shared" si="10"/>
        <v>13300</v>
      </c>
      <c r="K174" s="211" t="s">
        <v>20</v>
      </c>
      <c r="L174" s="215"/>
      <c r="M174" s="216" t="s">
        <v>20</v>
      </c>
      <c r="N174" s="217" t="s">
        <v>43</v>
      </c>
      <c r="O174" s="178">
        <v>0</v>
      </c>
      <c r="P174" s="178">
        <f t="shared" si="11"/>
        <v>0</v>
      </c>
      <c r="Q174" s="178">
        <v>3.9</v>
      </c>
      <c r="R174" s="178">
        <f t="shared" si="12"/>
        <v>3.9</v>
      </c>
      <c r="S174" s="178">
        <v>0</v>
      </c>
      <c r="T174" s="179">
        <f t="shared" si="13"/>
        <v>0</v>
      </c>
      <c r="AR174" s="22" t="s">
        <v>182</v>
      </c>
      <c r="AT174" s="22" t="s">
        <v>232</v>
      </c>
      <c r="AU174" s="22" t="s">
        <v>81</v>
      </c>
      <c r="AY174" s="22" t="s">
        <v>133</v>
      </c>
      <c r="BE174" s="180">
        <f t="shared" si="14"/>
        <v>13300</v>
      </c>
      <c r="BF174" s="180">
        <f t="shared" si="15"/>
        <v>0</v>
      </c>
      <c r="BG174" s="180">
        <f t="shared" si="16"/>
        <v>0</v>
      </c>
      <c r="BH174" s="180">
        <f t="shared" si="17"/>
        <v>0</v>
      </c>
      <c r="BI174" s="180">
        <f t="shared" si="18"/>
        <v>0</v>
      </c>
      <c r="BJ174" s="22" t="s">
        <v>22</v>
      </c>
      <c r="BK174" s="180">
        <f t="shared" si="19"/>
        <v>13300</v>
      </c>
      <c r="BL174" s="22" t="s">
        <v>140</v>
      </c>
      <c r="BM174" s="22" t="s">
        <v>1586</v>
      </c>
    </row>
    <row r="175" spans="2:65" s="1" customFormat="1" ht="22.5" customHeight="1">
      <c r="B175" s="36"/>
      <c r="C175" s="209" t="s">
        <v>343</v>
      </c>
      <c r="D175" s="209" t="s">
        <v>232</v>
      </c>
      <c r="E175" s="210" t="s">
        <v>1587</v>
      </c>
      <c r="F175" s="211" t="s">
        <v>1588</v>
      </c>
      <c r="G175" s="212" t="s">
        <v>168</v>
      </c>
      <c r="H175" s="213">
        <v>13.5</v>
      </c>
      <c r="I175" s="214">
        <v>23</v>
      </c>
      <c r="J175" s="214">
        <f t="shared" si="10"/>
        <v>310.5</v>
      </c>
      <c r="K175" s="211" t="s">
        <v>139</v>
      </c>
      <c r="L175" s="215"/>
      <c r="M175" s="216" t="s">
        <v>20</v>
      </c>
      <c r="N175" s="217" t="s">
        <v>43</v>
      </c>
      <c r="O175" s="178">
        <v>0</v>
      </c>
      <c r="P175" s="178">
        <f t="shared" si="11"/>
        <v>0</v>
      </c>
      <c r="Q175" s="178">
        <v>2.9999999999999997E-4</v>
      </c>
      <c r="R175" s="178">
        <f t="shared" si="12"/>
        <v>4.0499999999999998E-3</v>
      </c>
      <c r="S175" s="178">
        <v>0</v>
      </c>
      <c r="T175" s="179">
        <f t="shared" si="13"/>
        <v>0</v>
      </c>
      <c r="AR175" s="22" t="s">
        <v>182</v>
      </c>
      <c r="AT175" s="22" t="s">
        <v>232</v>
      </c>
      <c r="AU175" s="22" t="s">
        <v>81</v>
      </c>
      <c r="AY175" s="22" t="s">
        <v>133</v>
      </c>
      <c r="BE175" s="180">
        <f t="shared" si="14"/>
        <v>310.5</v>
      </c>
      <c r="BF175" s="180">
        <f t="shared" si="15"/>
        <v>0</v>
      </c>
      <c r="BG175" s="180">
        <f t="shared" si="16"/>
        <v>0</v>
      </c>
      <c r="BH175" s="180">
        <f t="shared" si="17"/>
        <v>0</v>
      </c>
      <c r="BI175" s="180">
        <f t="shared" si="18"/>
        <v>0</v>
      </c>
      <c r="BJ175" s="22" t="s">
        <v>22</v>
      </c>
      <c r="BK175" s="180">
        <f t="shared" si="19"/>
        <v>310.5</v>
      </c>
      <c r="BL175" s="22" t="s">
        <v>140</v>
      </c>
      <c r="BM175" s="22" t="s">
        <v>1589</v>
      </c>
    </row>
    <row r="176" spans="2:65" s="1" customFormat="1" ht="31.5" customHeight="1">
      <c r="B176" s="36"/>
      <c r="C176" s="170" t="s">
        <v>347</v>
      </c>
      <c r="D176" s="170" t="s">
        <v>135</v>
      </c>
      <c r="E176" s="171" t="s">
        <v>1590</v>
      </c>
      <c r="F176" s="172" t="s">
        <v>724</v>
      </c>
      <c r="G176" s="173" t="s">
        <v>293</v>
      </c>
      <c r="H176" s="174">
        <v>5</v>
      </c>
      <c r="I176" s="175">
        <v>2850</v>
      </c>
      <c r="J176" s="175">
        <f t="shared" si="10"/>
        <v>14250</v>
      </c>
      <c r="K176" s="172" t="s">
        <v>20</v>
      </c>
      <c r="L176" s="56"/>
      <c r="M176" s="176" t="s">
        <v>20</v>
      </c>
      <c r="N176" s="177" t="s">
        <v>43</v>
      </c>
      <c r="O176" s="178">
        <v>0</v>
      </c>
      <c r="P176" s="178">
        <f t="shared" si="11"/>
        <v>0</v>
      </c>
      <c r="Q176" s="178">
        <v>0</v>
      </c>
      <c r="R176" s="178">
        <f t="shared" si="12"/>
        <v>0</v>
      </c>
      <c r="S176" s="178">
        <v>0</v>
      </c>
      <c r="T176" s="179">
        <f t="shared" si="13"/>
        <v>0</v>
      </c>
      <c r="AR176" s="22" t="s">
        <v>140</v>
      </c>
      <c r="AT176" s="22" t="s">
        <v>135</v>
      </c>
      <c r="AU176" s="22" t="s">
        <v>81</v>
      </c>
      <c r="AY176" s="22" t="s">
        <v>133</v>
      </c>
      <c r="BE176" s="180">
        <f t="shared" si="14"/>
        <v>14250</v>
      </c>
      <c r="BF176" s="180">
        <f t="shared" si="15"/>
        <v>0</v>
      </c>
      <c r="BG176" s="180">
        <f t="shared" si="16"/>
        <v>0</v>
      </c>
      <c r="BH176" s="180">
        <f t="shared" si="17"/>
        <v>0</v>
      </c>
      <c r="BI176" s="180">
        <f t="shared" si="18"/>
        <v>0</v>
      </c>
      <c r="BJ176" s="22" t="s">
        <v>22</v>
      </c>
      <c r="BK176" s="180">
        <f t="shared" si="19"/>
        <v>14250</v>
      </c>
      <c r="BL176" s="22" t="s">
        <v>140</v>
      </c>
      <c r="BM176" s="22" t="s">
        <v>1591</v>
      </c>
    </row>
    <row r="177" spans="2:65" s="1" customFormat="1" ht="22.5" customHeight="1">
      <c r="B177" s="36"/>
      <c r="C177" s="170" t="s">
        <v>352</v>
      </c>
      <c r="D177" s="170" t="s">
        <v>135</v>
      </c>
      <c r="E177" s="171" t="s">
        <v>1592</v>
      </c>
      <c r="F177" s="172" t="s">
        <v>1593</v>
      </c>
      <c r="G177" s="173" t="s">
        <v>1437</v>
      </c>
      <c r="H177" s="174">
        <v>1</v>
      </c>
      <c r="I177" s="175">
        <v>30000</v>
      </c>
      <c r="J177" s="175">
        <f t="shared" si="10"/>
        <v>30000</v>
      </c>
      <c r="K177" s="172" t="s">
        <v>20</v>
      </c>
      <c r="L177" s="56"/>
      <c r="M177" s="176" t="s">
        <v>20</v>
      </c>
      <c r="N177" s="177" t="s">
        <v>43</v>
      </c>
      <c r="O177" s="178">
        <v>0</v>
      </c>
      <c r="P177" s="178">
        <f t="shared" si="11"/>
        <v>0</v>
      </c>
      <c r="Q177" s="178">
        <v>0</v>
      </c>
      <c r="R177" s="178">
        <f t="shared" si="12"/>
        <v>0</v>
      </c>
      <c r="S177" s="178">
        <v>0</v>
      </c>
      <c r="T177" s="179">
        <f t="shared" si="13"/>
        <v>0</v>
      </c>
      <c r="AR177" s="22" t="s">
        <v>140</v>
      </c>
      <c r="AT177" s="22" t="s">
        <v>135</v>
      </c>
      <c r="AU177" s="22" t="s">
        <v>81</v>
      </c>
      <c r="AY177" s="22" t="s">
        <v>133</v>
      </c>
      <c r="BE177" s="180">
        <f t="shared" si="14"/>
        <v>30000</v>
      </c>
      <c r="BF177" s="180">
        <f t="shared" si="15"/>
        <v>0</v>
      </c>
      <c r="BG177" s="180">
        <f t="shared" si="16"/>
        <v>0</v>
      </c>
      <c r="BH177" s="180">
        <f t="shared" si="17"/>
        <v>0</v>
      </c>
      <c r="BI177" s="180">
        <f t="shared" si="18"/>
        <v>0</v>
      </c>
      <c r="BJ177" s="22" t="s">
        <v>22</v>
      </c>
      <c r="BK177" s="180">
        <f t="shared" si="19"/>
        <v>30000</v>
      </c>
      <c r="BL177" s="22" t="s">
        <v>140</v>
      </c>
      <c r="BM177" s="22" t="s">
        <v>1594</v>
      </c>
    </row>
    <row r="178" spans="2:65" s="1" customFormat="1" ht="22.5" customHeight="1">
      <c r="B178" s="36"/>
      <c r="C178" s="209" t="s">
        <v>356</v>
      </c>
      <c r="D178" s="209" t="s">
        <v>232</v>
      </c>
      <c r="E178" s="210" t="s">
        <v>1595</v>
      </c>
      <c r="F178" s="211" t="s">
        <v>1596</v>
      </c>
      <c r="G178" s="212" t="s">
        <v>138</v>
      </c>
      <c r="H178" s="213">
        <v>9.5039999999999996</v>
      </c>
      <c r="I178" s="214">
        <v>5600</v>
      </c>
      <c r="J178" s="214">
        <f t="shared" si="10"/>
        <v>53222.400000000001</v>
      </c>
      <c r="K178" s="211" t="s">
        <v>20</v>
      </c>
      <c r="L178" s="215"/>
      <c r="M178" s="216" t="s">
        <v>20</v>
      </c>
      <c r="N178" s="217" t="s">
        <v>43</v>
      </c>
      <c r="O178" s="178">
        <v>0</v>
      </c>
      <c r="P178" s="178">
        <f t="shared" si="11"/>
        <v>0</v>
      </c>
      <c r="Q178" s="178">
        <v>5.1999999999999998E-3</v>
      </c>
      <c r="R178" s="178">
        <f t="shared" si="12"/>
        <v>4.9420799999999994E-2</v>
      </c>
      <c r="S178" s="178">
        <v>0</v>
      </c>
      <c r="T178" s="179">
        <f t="shared" si="13"/>
        <v>0</v>
      </c>
      <c r="AR178" s="22" t="s">
        <v>182</v>
      </c>
      <c r="AT178" s="22" t="s">
        <v>232</v>
      </c>
      <c r="AU178" s="22" t="s">
        <v>81</v>
      </c>
      <c r="AY178" s="22" t="s">
        <v>133</v>
      </c>
      <c r="BE178" s="180">
        <f t="shared" si="14"/>
        <v>53222.400000000001</v>
      </c>
      <c r="BF178" s="180">
        <f t="shared" si="15"/>
        <v>0</v>
      </c>
      <c r="BG178" s="180">
        <f t="shared" si="16"/>
        <v>0</v>
      </c>
      <c r="BH178" s="180">
        <f t="shared" si="17"/>
        <v>0</v>
      </c>
      <c r="BI178" s="180">
        <f t="shared" si="18"/>
        <v>0</v>
      </c>
      <c r="BJ178" s="22" t="s">
        <v>22</v>
      </c>
      <c r="BK178" s="180">
        <f t="shared" si="19"/>
        <v>53222.400000000001</v>
      </c>
      <c r="BL178" s="22" t="s">
        <v>140</v>
      </c>
      <c r="BM178" s="22" t="s">
        <v>1597</v>
      </c>
    </row>
    <row r="179" spans="2:65" s="11" customFormat="1">
      <c r="B179" s="184"/>
      <c r="C179" s="185"/>
      <c r="D179" s="196" t="s">
        <v>144</v>
      </c>
      <c r="E179" s="205" t="s">
        <v>20</v>
      </c>
      <c r="F179" s="206" t="s">
        <v>1598</v>
      </c>
      <c r="G179" s="185"/>
      <c r="H179" s="207">
        <v>9.5039999999999996</v>
      </c>
      <c r="I179" s="185"/>
      <c r="J179" s="185"/>
      <c r="K179" s="185"/>
      <c r="L179" s="189"/>
      <c r="M179" s="190"/>
      <c r="N179" s="191"/>
      <c r="O179" s="191"/>
      <c r="P179" s="191"/>
      <c r="Q179" s="191"/>
      <c r="R179" s="191"/>
      <c r="S179" s="191"/>
      <c r="T179" s="192"/>
      <c r="AT179" s="193" t="s">
        <v>144</v>
      </c>
      <c r="AU179" s="193" t="s">
        <v>81</v>
      </c>
      <c r="AV179" s="11" t="s">
        <v>81</v>
      </c>
      <c r="AW179" s="11" t="s">
        <v>146</v>
      </c>
      <c r="AX179" s="11" t="s">
        <v>22</v>
      </c>
      <c r="AY179" s="193" t="s">
        <v>133</v>
      </c>
    </row>
    <row r="180" spans="2:65" s="1" customFormat="1" ht="22.5" customHeight="1">
      <c r="B180" s="36"/>
      <c r="C180" s="209" t="s">
        <v>360</v>
      </c>
      <c r="D180" s="209" t="s">
        <v>232</v>
      </c>
      <c r="E180" s="210" t="s">
        <v>1599</v>
      </c>
      <c r="F180" s="211" t="s">
        <v>1600</v>
      </c>
      <c r="G180" s="212" t="s">
        <v>138</v>
      </c>
      <c r="H180" s="213">
        <v>38.015999999999998</v>
      </c>
      <c r="I180" s="214">
        <v>5100</v>
      </c>
      <c r="J180" s="214">
        <f>ROUND(I180*H180,2)</f>
        <v>193881.60000000001</v>
      </c>
      <c r="K180" s="211" t="s">
        <v>20</v>
      </c>
      <c r="L180" s="215"/>
      <c r="M180" s="216" t="s">
        <v>20</v>
      </c>
      <c r="N180" s="217" t="s">
        <v>43</v>
      </c>
      <c r="O180" s="178">
        <v>0</v>
      </c>
      <c r="P180" s="178">
        <f>O180*H180</f>
        <v>0</v>
      </c>
      <c r="Q180" s="178">
        <v>5.1999999999999998E-3</v>
      </c>
      <c r="R180" s="178">
        <f>Q180*H180</f>
        <v>0.19768319999999998</v>
      </c>
      <c r="S180" s="178">
        <v>0</v>
      </c>
      <c r="T180" s="179">
        <f>S180*H180</f>
        <v>0</v>
      </c>
      <c r="AR180" s="22" t="s">
        <v>182</v>
      </c>
      <c r="AT180" s="22" t="s">
        <v>232</v>
      </c>
      <c r="AU180" s="22" t="s">
        <v>81</v>
      </c>
      <c r="AY180" s="22" t="s">
        <v>133</v>
      </c>
      <c r="BE180" s="180">
        <f>IF(N180="základní",J180,0)</f>
        <v>193881.60000000001</v>
      </c>
      <c r="BF180" s="180">
        <f>IF(N180="snížená",J180,0)</f>
        <v>0</v>
      </c>
      <c r="BG180" s="180">
        <f>IF(N180="zákl. přenesená",J180,0)</f>
        <v>0</v>
      </c>
      <c r="BH180" s="180">
        <f>IF(N180="sníž. přenesená",J180,0)</f>
        <v>0</v>
      </c>
      <c r="BI180" s="180">
        <f>IF(N180="nulová",J180,0)</f>
        <v>0</v>
      </c>
      <c r="BJ180" s="22" t="s">
        <v>22</v>
      </c>
      <c r="BK180" s="180">
        <f>ROUND(I180*H180,2)</f>
        <v>193881.60000000001</v>
      </c>
      <c r="BL180" s="22" t="s">
        <v>140</v>
      </c>
      <c r="BM180" s="22" t="s">
        <v>1601</v>
      </c>
    </row>
    <row r="181" spans="2:65" s="11" customFormat="1">
      <c r="B181" s="184"/>
      <c r="C181" s="185"/>
      <c r="D181" s="196" t="s">
        <v>144</v>
      </c>
      <c r="E181" s="205" t="s">
        <v>20</v>
      </c>
      <c r="F181" s="206" t="s">
        <v>1602</v>
      </c>
      <c r="G181" s="185"/>
      <c r="H181" s="207">
        <v>38.015999999999998</v>
      </c>
      <c r="I181" s="185"/>
      <c r="J181" s="185"/>
      <c r="K181" s="185"/>
      <c r="L181" s="189"/>
      <c r="M181" s="190"/>
      <c r="N181" s="191"/>
      <c r="O181" s="191"/>
      <c r="P181" s="191"/>
      <c r="Q181" s="191"/>
      <c r="R181" s="191"/>
      <c r="S181" s="191"/>
      <c r="T181" s="192"/>
      <c r="AT181" s="193" t="s">
        <v>144</v>
      </c>
      <c r="AU181" s="193" t="s">
        <v>81</v>
      </c>
      <c r="AV181" s="11" t="s">
        <v>81</v>
      </c>
      <c r="AW181" s="11" t="s">
        <v>146</v>
      </c>
      <c r="AX181" s="11" t="s">
        <v>22</v>
      </c>
      <c r="AY181" s="193" t="s">
        <v>133</v>
      </c>
    </row>
    <row r="182" spans="2:65" s="1" customFormat="1" ht="22.5" customHeight="1">
      <c r="B182" s="36"/>
      <c r="C182" s="209" t="s">
        <v>364</v>
      </c>
      <c r="D182" s="209" t="s">
        <v>232</v>
      </c>
      <c r="E182" s="210" t="s">
        <v>1603</v>
      </c>
      <c r="F182" s="211" t="s">
        <v>1604</v>
      </c>
      <c r="G182" s="212" t="s">
        <v>1605</v>
      </c>
      <c r="H182" s="213">
        <v>1</v>
      </c>
      <c r="I182" s="214">
        <v>10000</v>
      </c>
      <c r="J182" s="214">
        <f>ROUND(I182*H182,2)</f>
        <v>10000</v>
      </c>
      <c r="K182" s="211" t="s">
        <v>20</v>
      </c>
      <c r="L182" s="215"/>
      <c r="M182" s="216" t="s">
        <v>20</v>
      </c>
      <c r="N182" s="217" t="s">
        <v>43</v>
      </c>
      <c r="O182" s="178">
        <v>0</v>
      </c>
      <c r="P182" s="178">
        <f>O182*H182</f>
        <v>0</v>
      </c>
      <c r="Q182" s="178">
        <v>0.01</v>
      </c>
      <c r="R182" s="178">
        <f>Q182*H182</f>
        <v>0.01</v>
      </c>
      <c r="S182" s="178">
        <v>0</v>
      </c>
      <c r="T182" s="179">
        <f>S182*H182</f>
        <v>0</v>
      </c>
      <c r="AR182" s="22" t="s">
        <v>182</v>
      </c>
      <c r="AT182" s="22" t="s">
        <v>232</v>
      </c>
      <c r="AU182" s="22" t="s">
        <v>81</v>
      </c>
      <c r="AY182" s="22" t="s">
        <v>133</v>
      </c>
      <c r="BE182" s="180">
        <f>IF(N182="základní",J182,0)</f>
        <v>10000</v>
      </c>
      <c r="BF182" s="180">
        <f>IF(N182="snížená",J182,0)</f>
        <v>0</v>
      </c>
      <c r="BG182" s="180">
        <f>IF(N182="zákl. přenesená",J182,0)</f>
        <v>0</v>
      </c>
      <c r="BH182" s="180">
        <f>IF(N182="sníž. přenesená",J182,0)</f>
        <v>0</v>
      </c>
      <c r="BI182" s="180">
        <f>IF(N182="nulová",J182,0)</f>
        <v>0</v>
      </c>
      <c r="BJ182" s="22" t="s">
        <v>22</v>
      </c>
      <c r="BK182" s="180">
        <f>ROUND(I182*H182,2)</f>
        <v>10000</v>
      </c>
      <c r="BL182" s="22" t="s">
        <v>140</v>
      </c>
      <c r="BM182" s="22" t="s">
        <v>1606</v>
      </c>
    </row>
    <row r="183" spans="2:65" s="1" customFormat="1" ht="22.5" customHeight="1">
      <c r="B183" s="36"/>
      <c r="C183" s="209" t="s">
        <v>368</v>
      </c>
      <c r="D183" s="209" t="s">
        <v>232</v>
      </c>
      <c r="E183" s="210" t="s">
        <v>1607</v>
      </c>
      <c r="F183" s="211" t="s">
        <v>1608</v>
      </c>
      <c r="G183" s="212" t="s">
        <v>168</v>
      </c>
      <c r="H183" s="213">
        <v>98</v>
      </c>
      <c r="I183" s="214">
        <v>22</v>
      </c>
      <c r="J183" s="214">
        <f>ROUND(I183*H183,2)</f>
        <v>2156</v>
      </c>
      <c r="K183" s="211" t="s">
        <v>20</v>
      </c>
      <c r="L183" s="215"/>
      <c r="M183" s="216" t="s">
        <v>20</v>
      </c>
      <c r="N183" s="217" t="s">
        <v>43</v>
      </c>
      <c r="O183" s="178">
        <v>0</v>
      </c>
      <c r="P183" s="178">
        <f>O183*H183</f>
        <v>0</v>
      </c>
      <c r="Q183" s="178">
        <v>6.0000000000000002E-5</v>
      </c>
      <c r="R183" s="178">
        <f>Q183*H183</f>
        <v>5.8799999999999998E-3</v>
      </c>
      <c r="S183" s="178">
        <v>0</v>
      </c>
      <c r="T183" s="179">
        <f>S183*H183</f>
        <v>0</v>
      </c>
      <c r="AR183" s="22" t="s">
        <v>182</v>
      </c>
      <c r="AT183" s="22" t="s">
        <v>232</v>
      </c>
      <c r="AU183" s="22" t="s">
        <v>81</v>
      </c>
      <c r="AY183" s="22" t="s">
        <v>133</v>
      </c>
      <c r="BE183" s="180">
        <f>IF(N183="základní",J183,0)</f>
        <v>2156</v>
      </c>
      <c r="BF183" s="180">
        <f>IF(N183="snížená",J183,0)</f>
        <v>0</v>
      </c>
      <c r="BG183" s="180">
        <f>IF(N183="zákl. přenesená",J183,0)</f>
        <v>0</v>
      </c>
      <c r="BH183" s="180">
        <f>IF(N183="sníž. přenesená",J183,0)</f>
        <v>0</v>
      </c>
      <c r="BI183" s="180">
        <f>IF(N183="nulová",J183,0)</f>
        <v>0</v>
      </c>
      <c r="BJ183" s="22" t="s">
        <v>22</v>
      </c>
      <c r="BK183" s="180">
        <f>ROUND(I183*H183,2)</f>
        <v>2156</v>
      </c>
      <c r="BL183" s="22" t="s">
        <v>140</v>
      </c>
      <c r="BM183" s="22" t="s">
        <v>1609</v>
      </c>
    </row>
    <row r="184" spans="2:65" s="10" customFormat="1" ht="29.85" customHeight="1">
      <c r="B184" s="154"/>
      <c r="C184" s="155"/>
      <c r="D184" s="167" t="s">
        <v>71</v>
      </c>
      <c r="E184" s="168" t="s">
        <v>437</v>
      </c>
      <c r="F184" s="168" t="s">
        <v>438</v>
      </c>
      <c r="G184" s="155"/>
      <c r="H184" s="155"/>
      <c r="I184" s="155"/>
      <c r="J184" s="169">
        <f>BK184</f>
        <v>63899.37</v>
      </c>
      <c r="K184" s="155"/>
      <c r="L184" s="159"/>
      <c r="M184" s="160"/>
      <c r="N184" s="161"/>
      <c r="O184" s="161"/>
      <c r="P184" s="162">
        <f>SUM(P185:P186)</f>
        <v>114.91015999999999</v>
      </c>
      <c r="Q184" s="161"/>
      <c r="R184" s="162">
        <f>SUM(R185:R186)</f>
        <v>0</v>
      </c>
      <c r="S184" s="161"/>
      <c r="T184" s="163">
        <f>SUM(T185:T186)</f>
        <v>0</v>
      </c>
      <c r="AR184" s="164" t="s">
        <v>22</v>
      </c>
      <c r="AT184" s="165" t="s">
        <v>71</v>
      </c>
      <c r="AU184" s="165" t="s">
        <v>22</v>
      </c>
      <c r="AY184" s="164" t="s">
        <v>133</v>
      </c>
      <c r="BK184" s="166">
        <f>SUM(BK185:BK186)</f>
        <v>63899.37</v>
      </c>
    </row>
    <row r="185" spans="2:65" s="1" customFormat="1" ht="44.25" customHeight="1">
      <c r="B185" s="36"/>
      <c r="C185" s="170" t="s">
        <v>372</v>
      </c>
      <c r="D185" s="170" t="s">
        <v>135</v>
      </c>
      <c r="E185" s="171" t="s">
        <v>440</v>
      </c>
      <c r="F185" s="172" t="s">
        <v>441</v>
      </c>
      <c r="G185" s="173" t="s">
        <v>216</v>
      </c>
      <c r="H185" s="174">
        <v>77.641999999999996</v>
      </c>
      <c r="I185" s="175">
        <v>823</v>
      </c>
      <c r="J185" s="175">
        <f>ROUND(I185*H185,2)</f>
        <v>63899.37</v>
      </c>
      <c r="K185" s="172" t="s">
        <v>139</v>
      </c>
      <c r="L185" s="56"/>
      <c r="M185" s="176" t="s">
        <v>20</v>
      </c>
      <c r="N185" s="177" t="s">
        <v>43</v>
      </c>
      <c r="O185" s="178">
        <v>1.48</v>
      </c>
      <c r="P185" s="178">
        <f>O185*H185</f>
        <v>114.91015999999999</v>
      </c>
      <c r="Q185" s="178">
        <v>0</v>
      </c>
      <c r="R185" s="178">
        <f>Q185*H185</f>
        <v>0</v>
      </c>
      <c r="S185" s="178">
        <v>0</v>
      </c>
      <c r="T185" s="179">
        <f>S185*H185</f>
        <v>0</v>
      </c>
      <c r="AR185" s="22" t="s">
        <v>140</v>
      </c>
      <c r="AT185" s="22" t="s">
        <v>135</v>
      </c>
      <c r="AU185" s="22" t="s">
        <v>81</v>
      </c>
      <c r="AY185" s="22" t="s">
        <v>133</v>
      </c>
      <c r="BE185" s="180">
        <f>IF(N185="základní",J185,0)</f>
        <v>63899.37</v>
      </c>
      <c r="BF185" s="180">
        <f>IF(N185="snížená",J185,0)</f>
        <v>0</v>
      </c>
      <c r="BG185" s="180">
        <f>IF(N185="zákl. přenesená",J185,0)</f>
        <v>0</v>
      </c>
      <c r="BH185" s="180">
        <f>IF(N185="sníž. přenesená",J185,0)</f>
        <v>0</v>
      </c>
      <c r="BI185" s="180">
        <f>IF(N185="nulová",J185,0)</f>
        <v>0</v>
      </c>
      <c r="BJ185" s="22" t="s">
        <v>22</v>
      </c>
      <c r="BK185" s="180">
        <f>ROUND(I185*H185,2)</f>
        <v>63899.37</v>
      </c>
      <c r="BL185" s="22" t="s">
        <v>140</v>
      </c>
      <c r="BM185" s="22" t="s">
        <v>1610</v>
      </c>
    </row>
    <row r="186" spans="2:65" s="1" customFormat="1" ht="54">
      <c r="B186" s="36"/>
      <c r="C186" s="58"/>
      <c r="D186" s="181" t="s">
        <v>142</v>
      </c>
      <c r="E186" s="58"/>
      <c r="F186" s="182" t="s">
        <v>443</v>
      </c>
      <c r="G186" s="58"/>
      <c r="H186" s="58"/>
      <c r="I186" s="58"/>
      <c r="J186" s="58"/>
      <c r="K186" s="58"/>
      <c r="L186" s="56"/>
      <c r="M186" s="183"/>
      <c r="N186" s="37"/>
      <c r="O186" s="37"/>
      <c r="P186" s="37"/>
      <c r="Q186" s="37"/>
      <c r="R186" s="37"/>
      <c r="S186" s="37"/>
      <c r="T186" s="73"/>
      <c r="AT186" s="22" t="s">
        <v>142</v>
      </c>
      <c r="AU186" s="22" t="s">
        <v>81</v>
      </c>
    </row>
    <row r="187" spans="2:65" s="10" customFormat="1" ht="37.35" customHeight="1">
      <c r="B187" s="154"/>
      <c r="C187" s="155"/>
      <c r="D187" s="156" t="s">
        <v>71</v>
      </c>
      <c r="E187" s="157" t="s">
        <v>1025</v>
      </c>
      <c r="F187" s="157" t="s">
        <v>1025</v>
      </c>
      <c r="G187" s="155"/>
      <c r="H187" s="155"/>
      <c r="I187" s="155"/>
      <c r="J187" s="158">
        <f>BK187</f>
        <v>8258.32</v>
      </c>
      <c r="K187" s="155"/>
      <c r="L187" s="159"/>
      <c r="M187" s="160"/>
      <c r="N187" s="161"/>
      <c r="O187" s="161"/>
      <c r="P187" s="162">
        <f>P188</f>
        <v>0.19961999999999999</v>
      </c>
      <c r="Q187" s="161"/>
      <c r="R187" s="162">
        <f>R188</f>
        <v>5.2999999999999999E-2</v>
      </c>
      <c r="S187" s="161"/>
      <c r="T187" s="163">
        <f>T188</f>
        <v>0</v>
      </c>
      <c r="AR187" s="164" t="s">
        <v>81</v>
      </c>
      <c r="AT187" s="165" t="s">
        <v>71</v>
      </c>
      <c r="AU187" s="165" t="s">
        <v>72</v>
      </c>
      <c r="AY187" s="164" t="s">
        <v>133</v>
      </c>
      <c r="BK187" s="166">
        <f>BK188</f>
        <v>8258.32</v>
      </c>
    </row>
    <row r="188" spans="2:65" s="10" customFormat="1" ht="19.899999999999999" customHeight="1">
      <c r="B188" s="154"/>
      <c r="C188" s="155"/>
      <c r="D188" s="167" t="s">
        <v>71</v>
      </c>
      <c r="E188" s="168" t="s">
        <v>1433</v>
      </c>
      <c r="F188" s="168" t="s">
        <v>1434</v>
      </c>
      <c r="G188" s="155"/>
      <c r="H188" s="155"/>
      <c r="I188" s="155"/>
      <c r="J188" s="169">
        <f>BK188</f>
        <v>8258.32</v>
      </c>
      <c r="K188" s="155"/>
      <c r="L188" s="159"/>
      <c r="M188" s="160"/>
      <c r="N188" s="161"/>
      <c r="O188" s="161"/>
      <c r="P188" s="162">
        <f>SUM(P189:P191)</f>
        <v>0.19961999999999999</v>
      </c>
      <c r="Q188" s="161"/>
      <c r="R188" s="162">
        <f>SUM(R189:R191)</f>
        <v>5.2999999999999999E-2</v>
      </c>
      <c r="S188" s="161"/>
      <c r="T188" s="163">
        <f>SUM(T189:T191)</f>
        <v>0</v>
      </c>
      <c r="AR188" s="164" t="s">
        <v>81</v>
      </c>
      <c r="AT188" s="165" t="s">
        <v>71</v>
      </c>
      <c r="AU188" s="165" t="s">
        <v>22</v>
      </c>
      <c r="AY188" s="164" t="s">
        <v>133</v>
      </c>
      <c r="BK188" s="166">
        <f>SUM(BK189:BK191)</f>
        <v>8258.32</v>
      </c>
    </row>
    <row r="189" spans="2:65" s="1" customFormat="1" ht="31.5" customHeight="1">
      <c r="B189" s="36"/>
      <c r="C189" s="170" t="s">
        <v>376</v>
      </c>
      <c r="D189" s="170" t="s">
        <v>135</v>
      </c>
      <c r="E189" s="171" t="s">
        <v>1611</v>
      </c>
      <c r="F189" s="172" t="s">
        <v>1612</v>
      </c>
      <c r="G189" s="173" t="s">
        <v>450</v>
      </c>
      <c r="H189" s="174">
        <v>1</v>
      </c>
      <c r="I189" s="175">
        <v>8200</v>
      </c>
      <c r="J189" s="175">
        <f>ROUND(I189*H189,2)</f>
        <v>8200</v>
      </c>
      <c r="K189" s="172" t="s">
        <v>20</v>
      </c>
      <c r="L189" s="56"/>
      <c r="M189" s="176" t="s">
        <v>20</v>
      </c>
      <c r="N189" s="177" t="s">
        <v>43</v>
      </c>
      <c r="O189" s="178">
        <v>0</v>
      </c>
      <c r="P189" s="178">
        <f>O189*H189</f>
        <v>0</v>
      </c>
      <c r="Q189" s="178">
        <v>5.2999999999999999E-2</v>
      </c>
      <c r="R189" s="178">
        <f>Q189*H189</f>
        <v>5.2999999999999999E-2</v>
      </c>
      <c r="S189" s="178">
        <v>0</v>
      </c>
      <c r="T189" s="179">
        <f>S189*H189</f>
        <v>0</v>
      </c>
      <c r="AR189" s="22" t="s">
        <v>140</v>
      </c>
      <c r="AT189" s="22" t="s">
        <v>135</v>
      </c>
      <c r="AU189" s="22" t="s">
        <v>81</v>
      </c>
      <c r="AY189" s="22" t="s">
        <v>133</v>
      </c>
      <c r="BE189" s="180">
        <f>IF(N189="základní",J189,0)</f>
        <v>8200</v>
      </c>
      <c r="BF189" s="180">
        <f>IF(N189="snížená",J189,0)</f>
        <v>0</v>
      </c>
      <c r="BG189" s="180">
        <f>IF(N189="zákl. přenesená",J189,0)</f>
        <v>0</v>
      </c>
      <c r="BH189" s="180">
        <f>IF(N189="sníž. přenesená",J189,0)</f>
        <v>0</v>
      </c>
      <c r="BI189" s="180">
        <f>IF(N189="nulová",J189,0)</f>
        <v>0</v>
      </c>
      <c r="BJ189" s="22" t="s">
        <v>22</v>
      </c>
      <c r="BK189" s="180">
        <f>ROUND(I189*H189,2)</f>
        <v>8200</v>
      </c>
      <c r="BL189" s="22" t="s">
        <v>140</v>
      </c>
      <c r="BM189" s="22" t="s">
        <v>1613</v>
      </c>
    </row>
    <row r="190" spans="2:65" s="1" customFormat="1" ht="31.5" customHeight="1">
      <c r="B190" s="36"/>
      <c r="C190" s="170" t="s">
        <v>381</v>
      </c>
      <c r="D190" s="170" t="s">
        <v>135</v>
      </c>
      <c r="E190" s="171" t="s">
        <v>1442</v>
      </c>
      <c r="F190" s="172" t="s">
        <v>1034</v>
      </c>
      <c r="G190" s="173" t="s">
        <v>216</v>
      </c>
      <c r="H190" s="174">
        <v>0.06</v>
      </c>
      <c r="I190" s="175">
        <v>972</v>
      </c>
      <c r="J190" s="175">
        <f>ROUND(I190*H190,2)</f>
        <v>58.32</v>
      </c>
      <c r="K190" s="172" t="s">
        <v>139</v>
      </c>
      <c r="L190" s="56"/>
      <c r="M190" s="176" t="s">
        <v>20</v>
      </c>
      <c r="N190" s="177" t="s">
        <v>43</v>
      </c>
      <c r="O190" s="178">
        <v>3.327</v>
      </c>
      <c r="P190" s="178">
        <f>O190*H190</f>
        <v>0.19961999999999999</v>
      </c>
      <c r="Q190" s="178">
        <v>0</v>
      </c>
      <c r="R190" s="178">
        <f>Q190*H190</f>
        <v>0</v>
      </c>
      <c r="S190" s="178">
        <v>0</v>
      </c>
      <c r="T190" s="179">
        <f>S190*H190</f>
        <v>0</v>
      </c>
      <c r="AR190" s="22" t="s">
        <v>219</v>
      </c>
      <c r="AT190" s="22" t="s">
        <v>135</v>
      </c>
      <c r="AU190" s="22" t="s">
        <v>81</v>
      </c>
      <c r="AY190" s="22" t="s">
        <v>133</v>
      </c>
      <c r="BE190" s="180">
        <f>IF(N190="základní",J190,0)</f>
        <v>58.32</v>
      </c>
      <c r="BF190" s="180">
        <f>IF(N190="snížená",J190,0)</f>
        <v>0</v>
      </c>
      <c r="BG190" s="180">
        <f>IF(N190="zákl. přenesená",J190,0)</f>
        <v>0</v>
      </c>
      <c r="BH190" s="180">
        <f>IF(N190="sníž. přenesená",J190,0)</f>
        <v>0</v>
      </c>
      <c r="BI190" s="180">
        <f>IF(N190="nulová",J190,0)</f>
        <v>0</v>
      </c>
      <c r="BJ190" s="22" t="s">
        <v>22</v>
      </c>
      <c r="BK190" s="180">
        <f>ROUND(I190*H190,2)</f>
        <v>58.32</v>
      </c>
      <c r="BL190" s="22" t="s">
        <v>219</v>
      </c>
      <c r="BM190" s="22" t="s">
        <v>1614</v>
      </c>
    </row>
    <row r="191" spans="2:65" s="1" customFormat="1" ht="121.5">
      <c r="B191" s="36"/>
      <c r="C191" s="58"/>
      <c r="D191" s="181" t="s">
        <v>142</v>
      </c>
      <c r="E191" s="58"/>
      <c r="F191" s="182" t="s">
        <v>1036</v>
      </c>
      <c r="G191" s="58"/>
      <c r="H191" s="58"/>
      <c r="I191" s="58"/>
      <c r="J191" s="58"/>
      <c r="K191" s="58"/>
      <c r="L191" s="56"/>
      <c r="M191" s="226"/>
      <c r="N191" s="227"/>
      <c r="O191" s="227"/>
      <c r="P191" s="227"/>
      <c r="Q191" s="227"/>
      <c r="R191" s="227"/>
      <c r="S191" s="227"/>
      <c r="T191" s="228"/>
      <c r="AT191" s="22" t="s">
        <v>142</v>
      </c>
      <c r="AU191" s="22" t="s">
        <v>81</v>
      </c>
    </row>
    <row r="192" spans="2:65" s="1" customFormat="1" ht="6.95" customHeight="1">
      <c r="B192" s="51"/>
      <c r="C192" s="52"/>
      <c r="D192" s="52"/>
      <c r="E192" s="52"/>
      <c r="F192" s="52"/>
      <c r="G192" s="52"/>
      <c r="H192" s="52"/>
      <c r="I192" s="52"/>
      <c r="J192" s="52"/>
      <c r="K192" s="52"/>
      <c r="L192" s="56"/>
    </row>
  </sheetData>
  <sheetProtection password="CC35" sheet="1" objects="1" scenarios="1" formatCells="0" formatColumns="0" formatRows="0" sort="0" autoFilter="0"/>
  <autoFilter ref="C82:K191"/>
  <mergeCells count="9">
    <mergeCell ref="E73:H73"/>
    <mergeCell ref="E75:H7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2"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10"/>
  <sheetViews>
    <sheetView showGridLines="0" workbookViewId="0">
      <pane ySplit="1" topLeftCell="A149" activePane="bottomLeft" state="frozen"/>
      <selection pane="bottomLeft" activeCell="X153" sqref="X153"/>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106"/>
      <c r="B1" s="15"/>
      <c r="C1" s="15"/>
      <c r="D1" s="16" t="s">
        <v>1</v>
      </c>
      <c r="E1" s="15"/>
      <c r="F1" s="107" t="s">
        <v>98</v>
      </c>
      <c r="G1" s="344" t="s">
        <v>99</v>
      </c>
      <c r="H1" s="344"/>
      <c r="I1" s="15"/>
      <c r="J1" s="107" t="s">
        <v>100</v>
      </c>
      <c r="K1" s="16" t="s">
        <v>101</v>
      </c>
      <c r="L1" s="107" t="s">
        <v>102</v>
      </c>
      <c r="M1" s="107"/>
      <c r="N1" s="107"/>
      <c r="O1" s="107"/>
      <c r="P1" s="107"/>
      <c r="Q1" s="107"/>
      <c r="R1" s="107"/>
      <c r="S1" s="107"/>
      <c r="T1" s="107"/>
      <c r="U1" s="108"/>
      <c r="V1" s="10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6.950000000000003" customHeight="1">
      <c r="L2" s="309"/>
      <c r="M2" s="309"/>
      <c r="N2" s="309"/>
      <c r="O2" s="309"/>
      <c r="P2" s="309"/>
      <c r="Q2" s="309"/>
      <c r="R2" s="309"/>
      <c r="S2" s="309"/>
      <c r="T2" s="309"/>
      <c r="U2" s="309"/>
      <c r="V2" s="309"/>
      <c r="AT2" s="22" t="s">
        <v>97</v>
      </c>
    </row>
    <row r="3" spans="1:70" ht="6.95" customHeight="1">
      <c r="B3" s="23"/>
      <c r="C3" s="24"/>
      <c r="D3" s="24"/>
      <c r="E3" s="24"/>
      <c r="F3" s="24"/>
      <c r="G3" s="24"/>
      <c r="H3" s="24"/>
      <c r="I3" s="24"/>
      <c r="J3" s="24"/>
      <c r="K3" s="25"/>
      <c r="AT3" s="22" t="s">
        <v>81</v>
      </c>
    </row>
    <row r="4" spans="1:70" ht="36.950000000000003" customHeight="1">
      <c r="B4" s="26"/>
      <c r="C4" s="27"/>
      <c r="D4" s="28" t="s">
        <v>103</v>
      </c>
      <c r="E4" s="27"/>
      <c r="F4" s="27"/>
      <c r="G4" s="27"/>
      <c r="H4" s="27"/>
      <c r="I4" s="27"/>
      <c r="J4" s="27"/>
      <c r="K4" s="29"/>
      <c r="M4" s="30" t="s">
        <v>12</v>
      </c>
      <c r="AT4" s="22" t="s">
        <v>6</v>
      </c>
    </row>
    <row r="5" spans="1:70" ht="6.95" customHeight="1">
      <c r="B5" s="26"/>
      <c r="C5" s="27"/>
      <c r="D5" s="27"/>
      <c r="E5" s="27"/>
      <c r="F5" s="27"/>
      <c r="G5" s="27"/>
      <c r="H5" s="27"/>
      <c r="I5" s="27"/>
      <c r="J5" s="27"/>
      <c r="K5" s="29"/>
    </row>
    <row r="6" spans="1:70" ht="15">
      <c r="B6" s="26"/>
      <c r="C6" s="27"/>
      <c r="D6" s="34" t="s">
        <v>16</v>
      </c>
      <c r="E6" s="27"/>
      <c r="F6" s="27"/>
      <c r="G6" s="27"/>
      <c r="H6" s="27"/>
      <c r="I6" s="27"/>
      <c r="J6" s="27"/>
      <c r="K6" s="29"/>
    </row>
    <row r="7" spans="1:70" ht="22.5" customHeight="1">
      <c r="B7" s="26"/>
      <c r="C7" s="27"/>
      <c r="D7" s="27"/>
      <c r="E7" s="345" t="str">
        <f>'Rekapitulace stavby'!K6</f>
        <v>Vodovod Levínská Olešnice a Žďár</v>
      </c>
      <c r="F7" s="346"/>
      <c r="G7" s="346"/>
      <c r="H7" s="346"/>
      <c r="I7" s="27"/>
      <c r="J7" s="27"/>
      <c r="K7" s="29"/>
    </row>
    <row r="8" spans="1:70" s="1" customFormat="1" ht="15">
      <c r="B8" s="36"/>
      <c r="C8" s="37"/>
      <c r="D8" s="34" t="s">
        <v>104</v>
      </c>
      <c r="E8" s="37"/>
      <c r="F8" s="37"/>
      <c r="G8" s="37"/>
      <c r="H8" s="37"/>
      <c r="I8" s="37"/>
      <c r="J8" s="37"/>
      <c r="K8" s="40"/>
    </row>
    <row r="9" spans="1:70" s="1" customFormat="1" ht="36.950000000000003" customHeight="1">
      <c r="B9" s="36"/>
      <c r="C9" s="37"/>
      <c r="D9" s="37"/>
      <c r="E9" s="347" t="s">
        <v>1615</v>
      </c>
      <c r="F9" s="348"/>
      <c r="G9" s="348"/>
      <c r="H9" s="348"/>
      <c r="I9" s="37"/>
      <c r="J9" s="37"/>
      <c r="K9" s="40"/>
    </row>
    <row r="10" spans="1:70" s="1" customFormat="1">
      <c r="B10" s="36"/>
      <c r="C10" s="37"/>
      <c r="D10" s="37"/>
      <c r="E10" s="37"/>
      <c r="F10" s="37"/>
      <c r="G10" s="37"/>
      <c r="H10" s="37"/>
      <c r="I10" s="37"/>
      <c r="J10" s="37"/>
      <c r="K10" s="40"/>
    </row>
    <row r="11" spans="1:70" s="1" customFormat="1" ht="14.45" customHeight="1">
      <c r="B11" s="36"/>
      <c r="C11" s="37"/>
      <c r="D11" s="34" t="s">
        <v>19</v>
      </c>
      <c r="E11" s="37"/>
      <c r="F11" s="32" t="s">
        <v>20</v>
      </c>
      <c r="G11" s="37"/>
      <c r="H11" s="37"/>
      <c r="I11" s="34" t="s">
        <v>21</v>
      </c>
      <c r="J11" s="32" t="s">
        <v>20</v>
      </c>
      <c r="K11" s="40"/>
    </row>
    <row r="12" spans="1:70" s="1" customFormat="1" ht="14.45" customHeight="1">
      <c r="B12" s="36"/>
      <c r="C12" s="37"/>
      <c r="D12" s="34" t="s">
        <v>23</v>
      </c>
      <c r="E12" s="37"/>
      <c r="F12" s="32" t="s">
        <v>24</v>
      </c>
      <c r="G12" s="37"/>
      <c r="H12" s="37"/>
      <c r="I12" s="34" t="s">
        <v>25</v>
      </c>
      <c r="J12" s="109" t="str">
        <f>'Rekapitulace stavby'!AN8</f>
        <v>8. 11. 2017</v>
      </c>
      <c r="K12" s="40"/>
    </row>
    <row r="13" spans="1:70" s="1" customFormat="1" ht="10.9" customHeight="1">
      <c r="B13" s="36"/>
      <c r="C13" s="37"/>
      <c r="D13" s="37"/>
      <c r="E13" s="37"/>
      <c r="F13" s="37"/>
      <c r="G13" s="37"/>
      <c r="H13" s="37"/>
      <c r="I13" s="37"/>
      <c r="J13" s="37"/>
      <c r="K13" s="40"/>
    </row>
    <row r="14" spans="1:70" s="1" customFormat="1" ht="14.45" customHeight="1">
      <c r="B14" s="36"/>
      <c r="C14" s="37"/>
      <c r="D14" s="34" t="s">
        <v>29</v>
      </c>
      <c r="E14" s="37"/>
      <c r="F14" s="37"/>
      <c r="G14" s="37"/>
      <c r="H14" s="37"/>
      <c r="I14" s="34" t="s">
        <v>30</v>
      </c>
      <c r="J14" s="32" t="s">
        <v>20</v>
      </c>
      <c r="K14" s="40"/>
    </row>
    <row r="15" spans="1:70" s="1" customFormat="1" ht="18" customHeight="1">
      <c r="B15" s="36"/>
      <c r="C15" s="37"/>
      <c r="D15" s="37"/>
      <c r="E15" s="32" t="s">
        <v>31</v>
      </c>
      <c r="F15" s="37"/>
      <c r="G15" s="37"/>
      <c r="H15" s="37"/>
      <c r="I15" s="34" t="s">
        <v>32</v>
      </c>
      <c r="J15" s="32" t="s">
        <v>20</v>
      </c>
      <c r="K15" s="40"/>
    </row>
    <row r="16" spans="1:70" s="1" customFormat="1" ht="6.95" customHeight="1">
      <c r="B16" s="36"/>
      <c r="C16" s="37"/>
      <c r="D16" s="37"/>
      <c r="E16" s="37"/>
      <c r="F16" s="37"/>
      <c r="G16" s="37"/>
      <c r="H16" s="37"/>
      <c r="I16" s="37"/>
      <c r="J16" s="37"/>
      <c r="K16" s="40"/>
    </row>
    <row r="17" spans="2:11" s="1" customFormat="1" ht="14.45" customHeight="1">
      <c r="B17" s="36"/>
      <c r="C17" s="37"/>
      <c r="D17" s="34" t="s">
        <v>33</v>
      </c>
      <c r="E17" s="37"/>
      <c r="F17" s="37"/>
      <c r="G17" s="37"/>
      <c r="H17" s="37"/>
      <c r="I17" s="34" t="s">
        <v>30</v>
      </c>
      <c r="J17" s="32" t="str">
        <f>IF('Rekapitulace stavby'!AN13="Vyplň údaj","",IF('Rekapitulace stavby'!AN13="","",'Rekapitulace stavby'!AN13))</f>
        <v/>
      </c>
      <c r="K17" s="40"/>
    </row>
    <row r="18" spans="2:11" s="1" customFormat="1" ht="18" customHeight="1">
      <c r="B18" s="36"/>
      <c r="C18" s="37"/>
      <c r="D18" s="37"/>
      <c r="E18" s="32" t="str">
        <f>IF('Rekapitulace stavby'!E14="Vyplň údaj","",IF('Rekapitulace stavby'!E14="","",'Rekapitulace stavby'!E14))</f>
        <v xml:space="preserve"> </v>
      </c>
      <c r="F18" s="37"/>
      <c r="G18" s="37"/>
      <c r="H18" s="37"/>
      <c r="I18" s="34" t="s">
        <v>32</v>
      </c>
      <c r="J18" s="32" t="str">
        <f>IF('Rekapitulace stavby'!AN14="Vyplň údaj","",IF('Rekapitulace stavby'!AN14="","",'Rekapitulace stavby'!AN14))</f>
        <v/>
      </c>
      <c r="K18" s="40"/>
    </row>
    <row r="19" spans="2:11" s="1" customFormat="1" ht="6.95" customHeight="1">
      <c r="B19" s="36"/>
      <c r="C19" s="37"/>
      <c r="D19" s="37"/>
      <c r="E19" s="37"/>
      <c r="F19" s="37"/>
      <c r="G19" s="37"/>
      <c r="H19" s="37"/>
      <c r="I19" s="37"/>
      <c r="J19" s="37"/>
      <c r="K19" s="40"/>
    </row>
    <row r="20" spans="2:11" s="1" customFormat="1" ht="14.45" customHeight="1">
      <c r="B20" s="36"/>
      <c r="C20" s="37"/>
      <c r="D20" s="34" t="s">
        <v>35</v>
      </c>
      <c r="E20" s="37"/>
      <c r="F20" s="37"/>
      <c r="G20" s="37"/>
      <c r="H20" s="37"/>
      <c r="I20" s="34" t="s">
        <v>30</v>
      </c>
      <c r="J20" s="32" t="s">
        <v>20</v>
      </c>
      <c r="K20" s="40"/>
    </row>
    <row r="21" spans="2:11" s="1" customFormat="1" ht="18" customHeight="1">
      <c r="B21" s="36"/>
      <c r="C21" s="37"/>
      <c r="D21" s="37"/>
      <c r="E21" s="32" t="s">
        <v>36</v>
      </c>
      <c r="F21" s="37"/>
      <c r="G21" s="37"/>
      <c r="H21" s="37"/>
      <c r="I21" s="34" t="s">
        <v>32</v>
      </c>
      <c r="J21" s="32" t="s">
        <v>20</v>
      </c>
      <c r="K21" s="40"/>
    </row>
    <row r="22" spans="2:11" s="1" customFormat="1" ht="6.95" customHeight="1">
      <c r="B22" s="36"/>
      <c r="C22" s="37"/>
      <c r="D22" s="37"/>
      <c r="E22" s="37"/>
      <c r="F22" s="37"/>
      <c r="G22" s="37"/>
      <c r="H22" s="37"/>
      <c r="I22" s="37"/>
      <c r="J22" s="37"/>
      <c r="K22" s="40"/>
    </row>
    <row r="23" spans="2:11" s="1" customFormat="1" ht="14.45" customHeight="1">
      <c r="B23" s="36"/>
      <c r="C23" s="37"/>
      <c r="D23" s="34" t="s">
        <v>37</v>
      </c>
      <c r="E23" s="37"/>
      <c r="F23" s="37"/>
      <c r="G23" s="37"/>
      <c r="H23" s="37"/>
      <c r="I23" s="37"/>
      <c r="J23" s="37"/>
      <c r="K23" s="40"/>
    </row>
    <row r="24" spans="2:11" s="6" customFormat="1" ht="22.5" customHeight="1">
      <c r="B24" s="110"/>
      <c r="C24" s="111"/>
      <c r="D24" s="111"/>
      <c r="E24" s="337" t="s">
        <v>20</v>
      </c>
      <c r="F24" s="337"/>
      <c r="G24" s="337"/>
      <c r="H24" s="337"/>
      <c r="I24" s="111"/>
      <c r="J24" s="111"/>
      <c r="K24" s="112"/>
    </row>
    <row r="25" spans="2:11" s="1" customFormat="1" ht="6.95" customHeight="1">
      <c r="B25" s="36"/>
      <c r="C25" s="37"/>
      <c r="D25" s="37"/>
      <c r="E25" s="37"/>
      <c r="F25" s="37"/>
      <c r="G25" s="37"/>
      <c r="H25" s="37"/>
      <c r="I25" s="37"/>
      <c r="J25" s="37"/>
      <c r="K25" s="40"/>
    </row>
    <row r="26" spans="2:11" s="1" customFormat="1" ht="6.95" customHeight="1">
      <c r="B26" s="36"/>
      <c r="C26" s="37"/>
      <c r="D26" s="80"/>
      <c r="E26" s="80"/>
      <c r="F26" s="80"/>
      <c r="G26" s="80"/>
      <c r="H26" s="80"/>
      <c r="I26" s="80"/>
      <c r="J26" s="80"/>
      <c r="K26" s="113"/>
    </row>
    <row r="27" spans="2:11" s="1" customFormat="1" ht="25.35" customHeight="1">
      <c r="B27" s="36"/>
      <c r="C27" s="37"/>
      <c r="D27" s="114" t="s">
        <v>38</v>
      </c>
      <c r="E27" s="37"/>
      <c r="F27" s="37"/>
      <c r="G27" s="37"/>
      <c r="H27" s="37"/>
      <c r="I27" s="37"/>
      <c r="J27" s="115">
        <f>ROUND(J85,2)</f>
        <v>447606.36</v>
      </c>
      <c r="K27" s="40"/>
    </row>
    <row r="28" spans="2:11" s="1" customFormat="1" ht="6.95" customHeight="1">
      <c r="B28" s="36"/>
      <c r="C28" s="37"/>
      <c r="D28" s="80"/>
      <c r="E28" s="80"/>
      <c r="F28" s="80"/>
      <c r="G28" s="80"/>
      <c r="H28" s="80"/>
      <c r="I28" s="80"/>
      <c r="J28" s="80"/>
      <c r="K28" s="113"/>
    </row>
    <row r="29" spans="2:11" s="1" customFormat="1" ht="14.45" customHeight="1">
      <c r="B29" s="36"/>
      <c r="C29" s="37"/>
      <c r="D29" s="37"/>
      <c r="E29" s="37"/>
      <c r="F29" s="41" t="s">
        <v>40</v>
      </c>
      <c r="G29" s="37"/>
      <c r="H29" s="37"/>
      <c r="I29" s="41" t="s">
        <v>39</v>
      </c>
      <c r="J29" s="41" t="s">
        <v>41</v>
      </c>
      <c r="K29" s="40"/>
    </row>
    <row r="30" spans="2:11" s="1" customFormat="1" ht="14.45" customHeight="1">
      <c r="B30" s="36"/>
      <c r="C30" s="37"/>
      <c r="D30" s="44" t="s">
        <v>42</v>
      </c>
      <c r="E30" s="44" t="s">
        <v>43</v>
      </c>
      <c r="F30" s="116">
        <f>ROUND(SUM(BE85:BE209), 2)</f>
        <v>447606.36</v>
      </c>
      <c r="G30" s="37"/>
      <c r="H30" s="37"/>
      <c r="I30" s="117">
        <v>0.21</v>
      </c>
      <c r="J30" s="116">
        <f>ROUND(ROUND((SUM(BE85:BE209)), 2)*I30, 2)</f>
        <v>93997.34</v>
      </c>
      <c r="K30" s="40"/>
    </row>
    <row r="31" spans="2:11" s="1" customFormat="1" ht="14.45" customHeight="1">
      <c r="B31" s="36"/>
      <c r="C31" s="37"/>
      <c r="D31" s="37"/>
      <c r="E31" s="44" t="s">
        <v>44</v>
      </c>
      <c r="F31" s="116">
        <f>ROUND(SUM(BF85:BF209), 2)</f>
        <v>0</v>
      </c>
      <c r="G31" s="37"/>
      <c r="H31" s="37"/>
      <c r="I31" s="117">
        <v>0.15</v>
      </c>
      <c r="J31" s="116">
        <f>ROUND(ROUND((SUM(BF85:BF209)), 2)*I31, 2)</f>
        <v>0</v>
      </c>
      <c r="K31" s="40"/>
    </row>
    <row r="32" spans="2:11" s="1" customFormat="1" ht="14.45" hidden="1" customHeight="1">
      <c r="B32" s="36"/>
      <c r="C32" s="37"/>
      <c r="D32" s="37"/>
      <c r="E32" s="44" t="s">
        <v>45</v>
      </c>
      <c r="F32" s="116">
        <f>ROUND(SUM(BG85:BG209), 2)</f>
        <v>0</v>
      </c>
      <c r="G32" s="37"/>
      <c r="H32" s="37"/>
      <c r="I32" s="117">
        <v>0.21</v>
      </c>
      <c r="J32" s="116">
        <v>0</v>
      </c>
      <c r="K32" s="40"/>
    </row>
    <row r="33" spans="2:11" s="1" customFormat="1" ht="14.45" hidden="1" customHeight="1">
      <c r="B33" s="36"/>
      <c r="C33" s="37"/>
      <c r="D33" s="37"/>
      <c r="E33" s="44" t="s">
        <v>46</v>
      </c>
      <c r="F33" s="116">
        <f>ROUND(SUM(BH85:BH209), 2)</f>
        <v>0</v>
      </c>
      <c r="G33" s="37"/>
      <c r="H33" s="37"/>
      <c r="I33" s="117">
        <v>0.15</v>
      </c>
      <c r="J33" s="116">
        <v>0</v>
      </c>
      <c r="K33" s="40"/>
    </row>
    <row r="34" spans="2:11" s="1" customFormat="1" ht="14.45" hidden="1" customHeight="1">
      <c r="B34" s="36"/>
      <c r="C34" s="37"/>
      <c r="D34" s="37"/>
      <c r="E34" s="44" t="s">
        <v>47</v>
      </c>
      <c r="F34" s="116">
        <f>ROUND(SUM(BI85:BI209), 2)</f>
        <v>0</v>
      </c>
      <c r="G34" s="37"/>
      <c r="H34" s="37"/>
      <c r="I34" s="117">
        <v>0</v>
      </c>
      <c r="J34" s="116">
        <v>0</v>
      </c>
      <c r="K34" s="40"/>
    </row>
    <row r="35" spans="2:11" s="1" customFormat="1" ht="6.95" customHeight="1">
      <c r="B35" s="36"/>
      <c r="C35" s="37"/>
      <c r="D35" s="37"/>
      <c r="E35" s="37"/>
      <c r="F35" s="37"/>
      <c r="G35" s="37"/>
      <c r="H35" s="37"/>
      <c r="I35" s="37"/>
      <c r="J35" s="37"/>
      <c r="K35" s="40"/>
    </row>
    <row r="36" spans="2:11" s="1" customFormat="1" ht="25.35" customHeight="1">
      <c r="B36" s="36"/>
      <c r="C36" s="118"/>
      <c r="D36" s="119" t="s">
        <v>48</v>
      </c>
      <c r="E36" s="74"/>
      <c r="F36" s="74"/>
      <c r="G36" s="120" t="s">
        <v>49</v>
      </c>
      <c r="H36" s="121" t="s">
        <v>50</v>
      </c>
      <c r="I36" s="74"/>
      <c r="J36" s="122">
        <f>SUM(J27:J34)</f>
        <v>541603.69999999995</v>
      </c>
      <c r="K36" s="123"/>
    </row>
    <row r="37" spans="2:11" s="1" customFormat="1" ht="14.45" customHeight="1">
      <c r="B37" s="51"/>
      <c r="C37" s="52"/>
      <c r="D37" s="52"/>
      <c r="E37" s="52"/>
      <c r="F37" s="52"/>
      <c r="G37" s="52"/>
      <c r="H37" s="52"/>
      <c r="I37" s="52"/>
      <c r="J37" s="52"/>
      <c r="K37" s="53"/>
    </row>
    <row r="41" spans="2:11" s="1" customFormat="1" ht="6.95" customHeight="1">
      <c r="B41" s="124"/>
      <c r="C41" s="125"/>
      <c r="D41" s="125"/>
      <c r="E41" s="125"/>
      <c r="F41" s="125"/>
      <c r="G41" s="125"/>
      <c r="H41" s="125"/>
      <c r="I41" s="125"/>
      <c r="J41" s="125"/>
      <c r="K41" s="126"/>
    </row>
    <row r="42" spans="2:11" s="1" customFormat="1" ht="36.950000000000003" customHeight="1">
      <c r="B42" s="36"/>
      <c r="C42" s="28" t="s">
        <v>106</v>
      </c>
      <c r="D42" s="37"/>
      <c r="E42" s="37"/>
      <c r="F42" s="37"/>
      <c r="G42" s="37"/>
      <c r="H42" s="37"/>
      <c r="I42" s="37"/>
      <c r="J42" s="37"/>
      <c r="K42" s="40"/>
    </row>
    <row r="43" spans="2:11" s="1" customFormat="1" ht="6.95" customHeight="1">
      <c r="B43" s="36"/>
      <c r="C43" s="37"/>
      <c r="D43" s="37"/>
      <c r="E43" s="37"/>
      <c r="F43" s="37"/>
      <c r="G43" s="37"/>
      <c r="H43" s="37"/>
      <c r="I43" s="37"/>
      <c r="J43" s="37"/>
      <c r="K43" s="40"/>
    </row>
    <row r="44" spans="2:11" s="1" customFormat="1" ht="14.45" customHeight="1">
      <c r="B44" s="36"/>
      <c r="C44" s="34" t="s">
        <v>16</v>
      </c>
      <c r="D44" s="37"/>
      <c r="E44" s="37"/>
      <c r="F44" s="37"/>
      <c r="G44" s="37"/>
      <c r="H44" s="37"/>
      <c r="I44" s="37"/>
      <c r="J44" s="37"/>
      <c r="K44" s="40"/>
    </row>
    <row r="45" spans="2:11" s="1" customFormat="1" ht="22.5" customHeight="1">
      <c r="B45" s="36"/>
      <c r="C45" s="37"/>
      <c r="D45" s="37"/>
      <c r="E45" s="345" t="str">
        <f>E7</f>
        <v>Vodovod Levínská Olešnice a Žďár</v>
      </c>
      <c r="F45" s="346"/>
      <c r="G45" s="346"/>
      <c r="H45" s="346"/>
      <c r="I45" s="37"/>
      <c r="J45" s="37"/>
      <c r="K45" s="40"/>
    </row>
    <row r="46" spans="2:11" s="1" customFormat="1" ht="14.45" customHeight="1">
      <c r="B46" s="36"/>
      <c r="C46" s="34" t="s">
        <v>104</v>
      </c>
      <c r="D46" s="37"/>
      <c r="E46" s="37"/>
      <c r="F46" s="37"/>
      <c r="G46" s="37"/>
      <c r="H46" s="37"/>
      <c r="I46" s="37"/>
      <c r="J46" s="37"/>
      <c r="K46" s="40"/>
    </row>
    <row r="47" spans="2:11" s="1" customFormat="1" ht="23.25" customHeight="1">
      <c r="B47" s="36"/>
      <c r="C47" s="37"/>
      <c r="D47" s="37"/>
      <c r="E47" s="347" t="str">
        <f>E9</f>
        <v>PS01 - PS 01 - F.3.1 - Strojně technologická část</v>
      </c>
      <c r="F47" s="348"/>
      <c r="G47" s="348"/>
      <c r="H47" s="348"/>
      <c r="I47" s="37"/>
      <c r="J47" s="37"/>
      <c r="K47" s="40"/>
    </row>
    <row r="48" spans="2:11" s="1" customFormat="1" ht="6.95" customHeight="1">
      <c r="B48" s="36"/>
      <c r="C48" s="37"/>
      <c r="D48" s="37"/>
      <c r="E48" s="37"/>
      <c r="F48" s="37"/>
      <c r="G48" s="37"/>
      <c r="H48" s="37"/>
      <c r="I48" s="37"/>
      <c r="J48" s="37"/>
      <c r="K48" s="40"/>
    </row>
    <row r="49" spans="2:47" s="1" customFormat="1" ht="18" customHeight="1">
      <c r="B49" s="36"/>
      <c r="C49" s="34" t="s">
        <v>23</v>
      </c>
      <c r="D49" s="37"/>
      <c r="E49" s="37"/>
      <c r="F49" s="32" t="str">
        <f>F12</f>
        <v>k.ú. Levínská Olešnice a Žďár u St. Paky</v>
      </c>
      <c r="G49" s="37"/>
      <c r="H49" s="37"/>
      <c r="I49" s="34" t="s">
        <v>25</v>
      </c>
      <c r="J49" s="109" t="str">
        <f>IF(J12="","",J12)</f>
        <v>8. 11. 2017</v>
      </c>
      <c r="K49" s="40"/>
    </row>
    <row r="50" spans="2:47" s="1" customFormat="1" ht="6.95" customHeight="1">
      <c r="B50" s="36"/>
      <c r="C50" s="37"/>
      <c r="D50" s="37"/>
      <c r="E50" s="37"/>
      <c r="F50" s="37"/>
      <c r="G50" s="37"/>
      <c r="H50" s="37"/>
      <c r="I50" s="37"/>
      <c r="J50" s="37"/>
      <c r="K50" s="40"/>
    </row>
    <row r="51" spans="2:47" s="1" customFormat="1" ht="15">
      <c r="B51" s="36"/>
      <c r="C51" s="34" t="s">
        <v>29</v>
      </c>
      <c r="D51" s="37"/>
      <c r="E51" s="37"/>
      <c r="F51" s="32" t="str">
        <f>E15</f>
        <v>Obec Levínská Olešnice</v>
      </c>
      <c r="G51" s="37"/>
      <c r="H51" s="37"/>
      <c r="I51" s="34" t="s">
        <v>35</v>
      </c>
      <c r="J51" s="32" t="str">
        <f>E21</f>
        <v>IKKO Hradec Králové, s.r.o. Pražská 850, HK</v>
      </c>
      <c r="K51" s="40"/>
    </row>
    <row r="52" spans="2:47" s="1" customFormat="1" ht="14.45" customHeight="1">
      <c r="B52" s="36"/>
      <c r="C52" s="34" t="s">
        <v>33</v>
      </c>
      <c r="D52" s="37"/>
      <c r="E52" s="37"/>
      <c r="F52" s="32" t="str">
        <f>IF(E18="","",E18)</f>
        <v xml:space="preserve"> </v>
      </c>
      <c r="G52" s="37"/>
      <c r="H52" s="37"/>
      <c r="I52" s="37"/>
      <c r="J52" s="37"/>
      <c r="K52" s="40"/>
    </row>
    <row r="53" spans="2:47" s="1" customFormat="1" ht="10.35" customHeight="1">
      <c r="B53" s="36"/>
      <c r="C53" s="37"/>
      <c r="D53" s="37"/>
      <c r="E53" s="37"/>
      <c r="F53" s="37"/>
      <c r="G53" s="37"/>
      <c r="H53" s="37"/>
      <c r="I53" s="37"/>
      <c r="J53" s="37"/>
      <c r="K53" s="40"/>
    </row>
    <row r="54" spans="2:47" s="1" customFormat="1" ht="29.25" customHeight="1">
      <c r="B54" s="36"/>
      <c r="C54" s="127" t="s">
        <v>107</v>
      </c>
      <c r="D54" s="118"/>
      <c r="E54" s="118"/>
      <c r="F54" s="118"/>
      <c r="G54" s="118"/>
      <c r="H54" s="118"/>
      <c r="I54" s="118"/>
      <c r="J54" s="128" t="s">
        <v>108</v>
      </c>
      <c r="K54" s="129"/>
    </row>
    <row r="55" spans="2:47" s="1" customFormat="1" ht="10.35" customHeight="1">
      <c r="B55" s="36"/>
      <c r="C55" s="37"/>
      <c r="D55" s="37"/>
      <c r="E55" s="37"/>
      <c r="F55" s="37"/>
      <c r="G55" s="37"/>
      <c r="H55" s="37"/>
      <c r="I55" s="37"/>
      <c r="J55" s="37"/>
      <c r="K55" s="40"/>
    </row>
    <row r="56" spans="2:47" s="1" customFormat="1" ht="29.25" customHeight="1">
      <c r="B56" s="36"/>
      <c r="C56" s="130" t="s">
        <v>109</v>
      </c>
      <c r="D56" s="37"/>
      <c r="E56" s="37"/>
      <c r="F56" s="37"/>
      <c r="G56" s="37"/>
      <c r="H56" s="37"/>
      <c r="I56" s="37"/>
      <c r="J56" s="115">
        <f>J85</f>
        <v>447606.36000000004</v>
      </c>
      <c r="K56" s="40"/>
      <c r="AU56" s="22" t="s">
        <v>110</v>
      </c>
    </row>
    <row r="57" spans="2:47" s="7" customFormat="1" ht="24.95" customHeight="1">
      <c r="B57" s="131"/>
      <c r="C57" s="132"/>
      <c r="D57" s="133" t="s">
        <v>111</v>
      </c>
      <c r="E57" s="134"/>
      <c r="F57" s="134"/>
      <c r="G57" s="134"/>
      <c r="H57" s="134"/>
      <c r="I57" s="134"/>
      <c r="J57" s="135">
        <f>J86</f>
        <v>339229.12000000005</v>
      </c>
      <c r="K57" s="136"/>
    </row>
    <row r="58" spans="2:47" s="8" customFormat="1" ht="19.899999999999999" customHeight="1">
      <c r="B58" s="137"/>
      <c r="C58" s="138"/>
      <c r="D58" s="139" t="s">
        <v>114</v>
      </c>
      <c r="E58" s="140"/>
      <c r="F58" s="140"/>
      <c r="G58" s="140"/>
      <c r="H58" s="140"/>
      <c r="I58" s="140"/>
      <c r="J58" s="141">
        <f>J87</f>
        <v>338655.49000000005</v>
      </c>
      <c r="K58" s="142"/>
    </row>
    <row r="59" spans="2:47" s="8" customFormat="1" ht="19.899999999999999" customHeight="1">
      <c r="B59" s="137"/>
      <c r="C59" s="138"/>
      <c r="D59" s="139" t="s">
        <v>115</v>
      </c>
      <c r="E59" s="140"/>
      <c r="F59" s="140"/>
      <c r="G59" s="140"/>
      <c r="H59" s="140"/>
      <c r="I59" s="140"/>
      <c r="J59" s="141">
        <f>J158</f>
        <v>573.63</v>
      </c>
      <c r="K59" s="142"/>
    </row>
    <row r="60" spans="2:47" s="7" customFormat="1" ht="24.95" customHeight="1">
      <c r="B60" s="131"/>
      <c r="C60" s="132"/>
      <c r="D60" s="133" t="s">
        <v>466</v>
      </c>
      <c r="E60" s="134"/>
      <c r="F60" s="134"/>
      <c r="G60" s="134"/>
      <c r="H60" s="134"/>
      <c r="I60" s="134"/>
      <c r="J60" s="135">
        <f>J161</f>
        <v>18377.240000000002</v>
      </c>
      <c r="K60" s="136"/>
    </row>
    <row r="61" spans="2:47" s="8" customFormat="1" ht="19.899999999999999" customHeight="1">
      <c r="B61" s="137"/>
      <c r="C61" s="138"/>
      <c r="D61" s="139" t="s">
        <v>1616</v>
      </c>
      <c r="E61" s="140"/>
      <c r="F61" s="140"/>
      <c r="G61" s="140"/>
      <c r="H61" s="140"/>
      <c r="I61" s="140"/>
      <c r="J61" s="141">
        <f>J162</f>
        <v>1029.29</v>
      </c>
      <c r="K61" s="142"/>
    </row>
    <row r="62" spans="2:47" s="8" customFormat="1" ht="19.899999999999999" customHeight="1">
      <c r="B62" s="137"/>
      <c r="C62" s="138"/>
      <c r="D62" s="139" t="s">
        <v>1617</v>
      </c>
      <c r="E62" s="140"/>
      <c r="F62" s="140"/>
      <c r="G62" s="140"/>
      <c r="H62" s="140"/>
      <c r="I62" s="140"/>
      <c r="J62" s="141">
        <f>J174</f>
        <v>14268.41</v>
      </c>
      <c r="K62" s="142"/>
    </row>
    <row r="63" spans="2:47" s="8" customFormat="1" ht="19.899999999999999" customHeight="1">
      <c r="B63" s="137"/>
      <c r="C63" s="138"/>
      <c r="D63" s="139" t="s">
        <v>1618</v>
      </c>
      <c r="E63" s="140"/>
      <c r="F63" s="140"/>
      <c r="G63" s="140"/>
      <c r="H63" s="140"/>
      <c r="I63" s="140"/>
      <c r="J63" s="141">
        <f>J199</f>
        <v>3079.54</v>
      </c>
      <c r="K63" s="142"/>
    </row>
    <row r="64" spans="2:47" s="7" customFormat="1" ht="24.95" customHeight="1">
      <c r="B64" s="131"/>
      <c r="C64" s="132"/>
      <c r="D64" s="133" t="s">
        <v>116</v>
      </c>
      <c r="E64" s="134"/>
      <c r="F64" s="134"/>
      <c r="G64" s="134"/>
      <c r="H64" s="134"/>
      <c r="I64" s="134"/>
      <c r="J64" s="135">
        <f>J207</f>
        <v>90000</v>
      </c>
      <c r="K64" s="136"/>
    </row>
    <row r="65" spans="2:12" s="8" customFormat="1" ht="19.899999999999999" customHeight="1">
      <c r="B65" s="137"/>
      <c r="C65" s="138"/>
      <c r="D65" s="139" t="s">
        <v>117</v>
      </c>
      <c r="E65" s="140"/>
      <c r="F65" s="140"/>
      <c r="G65" s="140"/>
      <c r="H65" s="140"/>
      <c r="I65" s="140"/>
      <c r="J65" s="141">
        <f>J208</f>
        <v>90000</v>
      </c>
      <c r="K65" s="142"/>
    </row>
    <row r="66" spans="2:12" s="1" customFormat="1" ht="21.75" customHeight="1">
      <c r="B66" s="36"/>
      <c r="C66" s="37"/>
      <c r="D66" s="37"/>
      <c r="E66" s="37"/>
      <c r="F66" s="37"/>
      <c r="G66" s="37"/>
      <c r="H66" s="37"/>
      <c r="I66" s="37"/>
      <c r="J66" s="37"/>
      <c r="K66" s="40"/>
    </row>
    <row r="67" spans="2:12" s="1" customFormat="1" ht="6.95" customHeight="1">
      <c r="B67" s="51"/>
      <c r="C67" s="52"/>
      <c r="D67" s="52"/>
      <c r="E67" s="52"/>
      <c r="F67" s="52"/>
      <c r="G67" s="52"/>
      <c r="H67" s="52"/>
      <c r="I67" s="52"/>
      <c r="J67" s="52"/>
      <c r="K67" s="53"/>
    </row>
    <row r="71" spans="2:12" s="1" customFormat="1" ht="6.95" customHeight="1">
      <c r="B71" s="54"/>
      <c r="C71" s="55"/>
      <c r="D71" s="55"/>
      <c r="E71" s="55"/>
      <c r="F71" s="55"/>
      <c r="G71" s="55"/>
      <c r="H71" s="55"/>
      <c r="I71" s="55"/>
      <c r="J71" s="55"/>
      <c r="K71" s="55"/>
      <c r="L71" s="56"/>
    </row>
    <row r="72" spans="2:12" s="1" customFormat="1" ht="36.950000000000003" customHeight="1">
      <c r="B72" s="36"/>
      <c r="C72" s="57" t="s">
        <v>118</v>
      </c>
      <c r="D72" s="58"/>
      <c r="E72" s="58"/>
      <c r="F72" s="58"/>
      <c r="G72" s="58"/>
      <c r="H72" s="58"/>
      <c r="I72" s="58"/>
      <c r="J72" s="58"/>
      <c r="K72" s="58"/>
      <c r="L72" s="56"/>
    </row>
    <row r="73" spans="2:12" s="1" customFormat="1" ht="6.95" customHeight="1">
      <c r="B73" s="36"/>
      <c r="C73" s="58"/>
      <c r="D73" s="58"/>
      <c r="E73" s="58"/>
      <c r="F73" s="58"/>
      <c r="G73" s="58"/>
      <c r="H73" s="58"/>
      <c r="I73" s="58"/>
      <c r="J73" s="58"/>
      <c r="K73" s="58"/>
      <c r="L73" s="56"/>
    </row>
    <row r="74" spans="2:12" s="1" customFormat="1" ht="14.45" customHeight="1">
      <c r="B74" s="36"/>
      <c r="C74" s="60" t="s">
        <v>16</v>
      </c>
      <c r="D74" s="58"/>
      <c r="E74" s="58"/>
      <c r="F74" s="58"/>
      <c r="G74" s="58"/>
      <c r="H74" s="58"/>
      <c r="I74" s="58"/>
      <c r="J74" s="58"/>
      <c r="K74" s="58"/>
      <c r="L74" s="56"/>
    </row>
    <row r="75" spans="2:12" s="1" customFormat="1" ht="22.5" customHeight="1">
      <c r="B75" s="36"/>
      <c r="C75" s="58"/>
      <c r="D75" s="58"/>
      <c r="E75" s="341" t="str">
        <f>E7</f>
        <v>Vodovod Levínská Olešnice a Žďár</v>
      </c>
      <c r="F75" s="342"/>
      <c r="G75" s="342"/>
      <c r="H75" s="342"/>
      <c r="I75" s="58"/>
      <c r="J75" s="58"/>
      <c r="K75" s="58"/>
      <c r="L75" s="56"/>
    </row>
    <row r="76" spans="2:12" s="1" customFormat="1" ht="14.45" customHeight="1">
      <c r="B76" s="36"/>
      <c r="C76" s="60" t="s">
        <v>104</v>
      </c>
      <c r="D76" s="58"/>
      <c r="E76" s="58"/>
      <c r="F76" s="58"/>
      <c r="G76" s="58"/>
      <c r="H76" s="58"/>
      <c r="I76" s="58"/>
      <c r="J76" s="58"/>
      <c r="K76" s="58"/>
      <c r="L76" s="56"/>
    </row>
    <row r="77" spans="2:12" s="1" customFormat="1" ht="23.25" customHeight="1">
      <c r="B77" s="36"/>
      <c r="C77" s="58"/>
      <c r="D77" s="58"/>
      <c r="E77" s="313" t="str">
        <f>E9</f>
        <v>PS01 - PS 01 - F.3.1 - Strojně technologická část</v>
      </c>
      <c r="F77" s="343"/>
      <c r="G77" s="343"/>
      <c r="H77" s="343"/>
      <c r="I77" s="58"/>
      <c r="J77" s="58"/>
      <c r="K77" s="58"/>
      <c r="L77" s="56"/>
    </row>
    <row r="78" spans="2:12" s="1" customFormat="1" ht="6.95" customHeight="1">
      <c r="B78" s="36"/>
      <c r="C78" s="58"/>
      <c r="D78" s="58"/>
      <c r="E78" s="58"/>
      <c r="F78" s="58"/>
      <c r="G78" s="58"/>
      <c r="H78" s="58"/>
      <c r="I78" s="58"/>
      <c r="J78" s="58"/>
      <c r="K78" s="58"/>
      <c r="L78" s="56"/>
    </row>
    <row r="79" spans="2:12" s="1" customFormat="1" ht="18" customHeight="1">
      <c r="B79" s="36"/>
      <c r="C79" s="60" t="s">
        <v>23</v>
      </c>
      <c r="D79" s="58"/>
      <c r="E79" s="58"/>
      <c r="F79" s="143" t="str">
        <f>F12</f>
        <v>k.ú. Levínská Olešnice a Žďár u St. Paky</v>
      </c>
      <c r="G79" s="58"/>
      <c r="H79" s="58"/>
      <c r="I79" s="60" t="s">
        <v>25</v>
      </c>
      <c r="J79" s="68" t="str">
        <f>IF(J12="","",J12)</f>
        <v>8. 11. 2017</v>
      </c>
      <c r="K79" s="58"/>
      <c r="L79" s="56"/>
    </row>
    <row r="80" spans="2:12" s="1" customFormat="1" ht="6.95" customHeight="1">
      <c r="B80" s="36"/>
      <c r="C80" s="58"/>
      <c r="D80" s="58"/>
      <c r="E80" s="58"/>
      <c r="F80" s="58"/>
      <c r="G80" s="58"/>
      <c r="H80" s="58"/>
      <c r="I80" s="58"/>
      <c r="J80" s="58"/>
      <c r="K80" s="58"/>
      <c r="L80" s="56"/>
    </row>
    <row r="81" spans="2:65" s="1" customFormat="1" ht="15">
      <c r="B81" s="36"/>
      <c r="C81" s="60" t="s">
        <v>29</v>
      </c>
      <c r="D81" s="58"/>
      <c r="E81" s="58"/>
      <c r="F81" s="143" t="str">
        <f>E15</f>
        <v>Obec Levínská Olešnice</v>
      </c>
      <c r="G81" s="58"/>
      <c r="H81" s="58"/>
      <c r="I81" s="60" t="s">
        <v>35</v>
      </c>
      <c r="J81" s="143" t="str">
        <f>E21</f>
        <v>IKKO Hradec Králové, s.r.o. Pražská 850, HK</v>
      </c>
      <c r="K81" s="58"/>
      <c r="L81" s="56"/>
    </row>
    <row r="82" spans="2:65" s="1" customFormat="1" ht="14.45" customHeight="1">
      <c r="B82" s="36"/>
      <c r="C82" s="60" t="s">
        <v>33</v>
      </c>
      <c r="D82" s="58"/>
      <c r="E82" s="58"/>
      <c r="F82" s="143" t="str">
        <f>IF(E18="","",E18)</f>
        <v xml:space="preserve"> </v>
      </c>
      <c r="G82" s="58"/>
      <c r="H82" s="58"/>
      <c r="I82" s="58"/>
      <c r="J82" s="58"/>
      <c r="K82" s="58"/>
      <c r="L82" s="56"/>
    </row>
    <row r="83" spans="2:65" s="1" customFormat="1" ht="10.35" customHeight="1">
      <c r="B83" s="36"/>
      <c r="C83" s="58"/>
      <c r="D83" s="58"/>
      <c r="E83" s="58"/>
      <c r="F83" s="58"/>
      <c r="G83" s="58"/>
      <c r="H83" s="58"/>
      <c r="I83" s="58"/>
      <c r="J83" s="58"/>
      <c r="K83" s="58"/>
      <c r="L83" s="56"/>
    </row>
    <row r="84" spans="2:65" s="9" customFormat="1" ht="29.25" customHeight="1">
      <c r="B84" s="144"/>
      <c r="C84" s="145" t="s">
        <v>119</v>
      </c>
      <c r="D84" s="146" t="s">
        <v>57</v>
      </c>
      <c r="E84" s="146" t="s">
        <v>53</v>
      </c>
      <c r="F84" s="146" t="s">
        <v>120</v>
      </c>
      <c r="G84" s="146" t="s">
        <v>121</v>
      </c>
      <c r="H84" s="146" t="s">
        <v>122</v>
      </c>
      <c r="I84" s="147" t="s">
        <v>123</v>
      </c>
      <c r="J84" s="146" t="s">
        <v>108</v>
      </c>
      <c r="K84" s="148" t="s">
        <v>124</v>
      </c>
      <c r="L84" s="149"/>
      <c r="M84" s="76" t="s">
        <v>125</v>
      </c>
      <c r="N84" s="77" t="s">
        <v>42</v>
      </c>
      <c r="O84" s="77" t="s">
        <v>126</v>
      </c>
      <c r="P84" s="77" t="s">
        <v>127</v>
      </c>
      <c r="Q84" s="77" t="s">
        <v>128</v>
      </c>
      <c r="R84" s="77" t="s">
        <v>129</v>
      </c>
      <c r="S84" s="77" t="s">
        <v>130</v>
      </c>
      <c r="T84" s="78" t="s">
        <v>131</v>
      </c>
    </row>
    <row r="85" spans="2:65" s="1" customFormat="1" ht="29.25" customHeight="1">
      <c r="B85" s="36"/>
      <c r="C85" s="82" t="s">
        <v>109</v>
      </c>
      <c r="D85" s="58"/>
      <c r="E85" s="58"/>
      <c r="F85" s="58"/>
      <c r="G85" s="58"/>
      <c r="H85" s="58"/>
      <c r="I85" s="58"/>
      <c r="J85" s="150">
        <f>BK85</f>
        <v>447606.36000000004</v>
      </c>
      <c r="K85" s="58"/>
      <c r="L85" s="56"/>
      <c r="M85" s="79"/>
      <c r="N85" s="80"/>
      <c r="O85" s="80"/>
      <c r="P85" s="151">
        <f>P86+P161+P207</f>
        <v>136.132408</v>
      </c>
      <c r="Q85" s="80"/>
      <c r="R85" s="151">
        <f>R86+R161+R207</f>
        <v>2.5236658999999997</v>
      </c>
      <c r="S85" s="80"/>
      <c r="T85" s="152">
        <f>T86+T161+T207</f>
        <v>0</v>
      </c>
      <c r="AT85" s="22" t="s">
        <v>71</v>
      </c>
      <c r="AU85" s="22" t="s">
        <v>110</v>
      </c>
      <c r="BK85" s="153">
        <f>BK86+BK161+BK207</f>
        <v>447606.36000000004</v>
      </c>
    </row>
    <row r="86" spans="2:65" s="10" customFormat="1" ht="37.35" customHeight="1">
      <c r="B86" s="154"/>
      <c r="C86" s="155"/>
      <c r="D86" s="156" t="s">
        <v>71</v>
      </c>
      <c r="E86" s="157" t="s">
        <v>132</v>
      </c>
      <c r="F86" s="157" t="s">
        <v>132</v>
      </c>
      <c r="G86" s="155"/>
      <c r="H86" s="155"/>
      <c r="I86" s="155"/>
      <c r="J86" s="158">
        <f>BK86</f>
        <v>339229.12000000005</v>
      </c>
      <c r="K86" s="155"/>
      <c r="L86" s="159"/>
      <c r="M86" s="160"/>
      <c r="N86" s="161"/>
      <c r="O86" s="161"/>
      <c r="P86" s="162">
        <f>P87+P158</f>
        <v>125.31956000000001</v>
      </c>
      <c r="Q86" s="161"/>
      <c r="R86" s="162">
        <f>R87+R158</f>
        <v>2.4625924999999995</v>
      </c>
      <c r="S86" s="161"/>
      <c r="T86" s="163">
        <f>T87+T158</f>
        <v>0</v>
      </c>
      <c r="AR86" s="164" t="s">
        <v>22</v>
      </c>
      <c r="AT86" s="165" t="s">
        <v>71</v>
      </c>
      <c r="AU86" s="165" t="s">
        <v>72</v>
      </c>
      <c r="AY86" s="164" t="s">
        <v>133</v>
      </c>
      <c r="BK86" s="166">
        <f>BK87+BK158</f>
        <v>339229.12000000005</v>
      </c>
    </row>
    <row r="87" spans="2:65" s="10" customFormat="1" ht="19.899999999999999" customHeight="1">
      <c r="B87" s="154"/>
      <c r="C87" s="155"/>
      <c r="D87" s="167" t="s">
        <v>71</v>
      </c>
      <c r="E87" s="168" t="s">
        <v>182</v>
      </c>
      <c r="F87" s="168" t="s">
        <v>281</v>
      </c>
      <c r="G87" s="155"/>
      <c r="H87" s="155"/>
      <c r="I87" s="155"/>
      <c r="J87" s="169">
        <f>BK87</f>
        <v>338655.49000000005</v>
      </c>
      <c r="K87" s="155"/>
      <c r="L87" s="159"/>
      <c r="M87" s="160"/>
      <c r="N87" s="161"/>
      <c r="O87" s="161"/>
      <c r="P87" s="162">
        <f>SUM(P88:P157)</f>
        <v>124.28800000000001</v>
      </c>
      <c r="Q87" s="161"/>
      <c r="R87" s="162">
        <f>SUM(R88:R157)</f>
        <v>2.4625924999999995</v>
      </c>
      <c r="S87" s="161"/>
      <c r="T87" s="163">
        <f>SUM(T88:T157)</f>
        <v>0</v>
      </c>
      <c r="AR87" s="164" t="s">
        <v>22</v>
      </c>
      <c r="AT87" s="165" t="s">
        <v>71</v>
      </c>
      <c r="AU87" s="165" t="s">
        <v>22</v>
      </c>
      <c r="AY87" s="164" t="s">
        <v>133</v>
      </c>
      <c r="BK87" s="166">
        <f>SUM(BK88:BK157)</f>
        <v>338655.49000000005</v>
      </c>
    </row>
    <row r="88" spans="2:65" s="1" customFormat="1" ht="31.5" customHeight="1">
      <c r="B88" s="36"/>
      <c r="C88" s="170" t="s">
        <v>22</v>
      </c>
      <c r="D88" s="170" t="s">
        <v>135</v>
      </c>
      <c r="E88" s="171" t="s">
        <v>856</v>
      </c>
      <c r="F88" s="172" t="s">
        <v>857</v>
      </c>
      <c r="G88" s="173" t="s">
        <v>293</v>
      </c>
      <c r="H88" s="174">
        <v>4</v>
      </c>
      <c r="I88" s="175">
        <v>594</v>
      </c>
      <c r="J88" s="175">
        <f>ROUND(I88*H88,2)</f>
        <v>2376</v>
      </c>
      <c r="K88" s="172" t="s">
        <v>139</v>
      </c>
      <c r="L88" s="56"/>
      <c r="M88" s="176" t="s">
        <v>20</v>
      </c>
      <c r="N88" s="177" t="s">
        <v>43</v>
      </c>
      <c r="O88" s="178">
        <v>0.75900000000000001</v>
      </c>
      <c r="P88" s="178">
        <f>O88*H88</f>
        <v>3.036</v>
      </c>
      <c r="Q88" s="178">
        <v>1.6100000000000001E-3</v>
      </c>
      <c r="R88" s="178">
        <f>Q88*H88</f>
        <v>6.4400000000000004E-3</v>
      </c>
      <c r="S88" s="178">
        <v>0</v>
      </c>
      <c r="T88" s="179">
        <f>S88*H88</f>
        <v>0</v>
      </c>
      <c r="AR88" s="22" t="s">
        <v>140</v>
      </c>
      <c r="AT88" s="22" t="s">
        <v>135</v>
      </c>
      <c r="AU88" s="22" t="s">
        <v>81</v>
      </c>
      <c r="AY88" s="22" t="s">
        <v>133</v>
      </c>
      <c r="BE88" s="180">
        <f>IF(N88="základní",J88,0)</f>
        <v>2376</v>
      </c>
      <c r="BF88" s="180">
        <f>IF(N88="snížená",J88,0)</f>
        <v>0</v>
      </c>
      <c r="BG88" s="180">
        <f>IF(N88="zákl. přenesená",J88,0)</f>
        <v>0</v>
      </c>
      <c r="BH88" s="180">
        <f>IF(N88="sníž. přenesená",J88,0)</f>
        <v>0</v>
      </c>
      <c r="BI88" s="180">
        <f>IF(N88="nulová",J88,0)</f>
        <v>0</v>
      </c>
      <c r="BJ88" s="22" t="s">
        <v>22</v>
      </c>
      <c r="BK88" s="180">
        <f>ROUND(I88*H88,2)</f>
        <v>2376</v>
      </c>
      <c r="BL88" s="22" t="s">
        <v>140</v>
      </c>
      <c r="BM88" s="22" t="s">
        <v>1619</v>
      </c>
    </row>
    <row r="89" spans="2:65" s="1" customFormat="1" ht="67.5">
      <c r="B89" s="36"/>
      <c r="C89" s="58"/>
      <c r="D89" s="196" t="s">
        <v>142</v>
      </c>
      <c r="E89" s="58"/>
      <c r="F89" s="208" t="s">
        <v>616</v>
      </c>
      <c r="G89" s="58"/>
      <c r="H89" s="58"/>
      <c r="I89" s="58"/>
      <c r="J89" s="58"/>
      <c r="K89" s="58"/>
      <c r="L89" s="56"/>
      <c r="M89" s="183"/>
      <c r="N89" s="37"/>
      <c r="O89" s="37"/>
      <c r="P89" s="37"/>
      <c r="Q89" s="37"/>
      <c r="R89" s="37"/>
      <c r="S89" s="37"/>
      <c r="T89" s="73"/>
      <c r="AT89" s="22" t="s">
        <v>142</v>
      </c>
      <c r="AU89" s="22" t="s">
        <v>81</v>
      </c>
    </row>
    <row r="90" spans="2:65" s="1" customFormat="1" ht="22.5" customHeight="1">
      <c r="B90" s="36"/>
      <c r="C90" s="209" t="s">
        <v>81</v>
      </c>
      <c r="D90" s="209" t="s">
        <v>232</v>
      </c>
      <c r="E90" s="210" t="s">
        <v>1620</v>
      </c>
      <c r="F90" s="211" t="s">
        <v>1621</v>
      </c>
      <c r="G90" s="212" t="s">
        <v>293</v>
      </c>
      <c r="H90" s="213">
        <v>4</v>
      </c>
      <c r="I90" s="214">
        <v>747</v>
      </c>
      <c r="J90" s="214">
        <f>ROUND(I90*H90,2)</f>
        <v>2988</v>
      </c>
      <c r="K90" s="211" t="s">
        <v>20</v>
      </c>
      <c r="L90" s="215"/>
      <c r="M90" s="216" t="s">
        <v>20</v>
      </c>
      <c r="N90" s="217" t="s">
        <v>43</v>
      </c>
      <c r="O90" s="178">
        <v>0</v>
      </c>
      <c r="P90" s="178">
        <f>O90*H90</f>
        <v>0</v>
      </c>
      <c r="Q90" s="178">
        <v>2.0999999999999999E-3</v>
      </c>
      <c r="R90" s="178">
        <f>Q90*H90</f>
        <v>8.3999999999999995E-3</v>
      </c>
      <c r="S90" s="178">
        <v>0</v>
      </c>
      <c r="T90" s="179">
        <f>S90*H90</f>
        <v>0</v>
      </c>
      <c r="AR90" s="22" t="s">
        <v>182</v>
      </c>
      <c r="AT90" s="22" t="s">
        <v>232</v>
      </c>
      <c r="AU90" s="22" t="s">
        <v>81</v>
      </c>
      <c r="AY90" s="22" t="s">
        <v>133</v>
      </c>
      <c r="BE90" s="180">
        <f>IF(N90="základní",J90,0)</f>
        <v>2988</v>
      </c>
      <c r="BF90" s="180">
        <f>IF(N90="snížená",J90,0)</f>
        <v>0</v>
      </c>
      <c r="BG90" s="180">
        <f>IF(N90="zákl. přenesená",J90,0)</f>
        <v>0</v>
      </c>
      <c r="BH90" s="180">
        <f>IF(N90="sníž. přenesená",J90,0)</f>
        <v>0</v>
      </c>
      <c r="BI90" s="180">
        <f>IF(N90="nulová",J90,0)</f>
        <v>0</v>
      </c>
      <c r="BJ90" s="22" t="s">
        <v>22</v>
      </c>
      <c r="BK90" s="180">
        <f>ROUND(I90*H90,2)</f>
        <v>2988</v>
      </c>
      <c r="BL90" s="22" t="s">
        <v>140</v>
      </c>
      <c r="BM90" s="22" t="s">
        <v>1622</v>
      </c>
    </row>
    <row r="91" spans="2:65" s="1" customFormat="1" ht="31.5" customHeight="1">
      <c r="B91" s="36"/>
      <c r="C91" s="170" t="s">
        <v>154</v>
      </c>
      <c r="D91" s="170" t="s">
        <v>135</v>
      </c>
      <c r="E91" s="171" t="s">
        <v>876</v>
      </c>
      <c r="F91" s="172" t="s">
        <v>614</v>
      </c>
      <c r="G91" s="173" t="s">
        <v>293</v>
      </c>
      <c r="H91" s="174">
        <v>16</v>
      </c>
      <c r="I91" s="175">
        <v>645</v>
      </c>
      <c r="J91" s="175">
        <f>ROUND(I91*H91,2)</f>
        <v>10320</v>
      </c>
      <c r="K91" s="172" t="s">
        <v>139</v>
      </c>
      <c r="L91" s="56"/>
      <c r="M91" s="176" t="s">
        <v>20</v>
      </c>
      <c r="N91" s="177" t="s">
        <v>43</v>
      </c>
      <c r="O91" s="178">
        <v>0.85599999999999998</v>
      </c>
      <c r="P91" s="178">
        <f>O91*H91</f>
        <v>13.696</v>
      </c>
      <c r="Q91" s="178">
        <v>1.65E-3</v>
      </c>
      <c r="R91" s="178">
        <f>Q91*H91</f>
        <v>2.64E-2</v>
      </c>
      <c r="S91" s="178">
        <v>0</v>
      </c>
      <c r="T91" s="179">
        <f>S91*H91</f>
        <v>0</v>
      </c>
      <c r="AR91" s="22" t="s">
        <v>22</v>
      </c>
      <c r="AT91" s="22" t="s">
        <v>135</v>
      </c>
      <c r="AU91" s="22" t="s">
        <v>81</v>
      </c>
      <c r="AY91" s="22" t="s">
        <v>133</v>
      </c>
      <c r="BE91" s="180">
        <f>IF(N91="základní",J91,0)</f>
        <v>10320</v>
      </c>
      <c r="BF91" s="180">
        <f>IF(N91="snížená",J91,0)</f>
        <v>0</v>
      </c>
      <c r="BG91" s="180">
        <f>IF(N91="zákl. přenesená",J91,0)</f>
        <v>0</v>
      </c>
      <c r="BH91" s="180">
        <f>IF(N91="sníž. přenesená",J91,0)</f>
        <v>0</v>
      </c>
      <c r="BI91" s="180">
        <f>IF(N91="nulová",J91,0)</f>
        <v>0</v>
      </c>
      <c r="BJ91" s="22" t="s">
        <v>22</v>
      </c>
      <c r="BK91" s="180">
        <f>ROUND(I91*H91,2)</f>
        <v>10320</v>
      </c>
      <c r="BL91" s="22" t="s">
        <v>22</v>
      </c>
      <c r="BM91" s="22" t="s">
        <v>1623</v>
      </c>
    </row>
    <row r="92" spans="2:65" s="1" customFormat="1" ht="67.5">
      <c r="B92" s="36"/>
      <c r="C92" s="58"/>
      <c r="D92" s="196" t="s">
        <v>142</v>
      </c>
      <c r="E92" s="58"/>
      <c r="F92" s="208" t="s">
        <v>616</v>
      </c>
      <c r="G92" s="58"/>
      <c r="H92" s="58"/>
      <c r="I92" s="58"/>
      <c r="J92" s="58"/>
      <c r="K92" s="58"/>
      <c r="L92" s="56"/>
      <c r="M92" s="183"/>
      <c r="N92" s="37"/>
      <c r="O92" s="37"/>
      <c r="P92" s="37"/>
      <c r="Q92" s="37"/>
      <c r="R92" s="37"/>
      <c r="S92" s="37"/>
      <c r="T92" s="73"/>
      <c r="AT92" s="22" t="s">
        <v>142</v>
      </c>
      <c r="AU92" s="22" t="s">
        <v>81</v>
      </c>
    </row>
    <row r="93" spans="2:65" s="1" customFormat="1" ht="22.5" customHeight="1">
      <c r="B93" s="36"/>
      <c r="C93" s="209" t="s">
        <v>140</v>
      </c>
      <c r="D93" s="209" t="s">
        <v>232</v>
      </c>
      <c r="E93" s="210" t="s">
        <v>1624</v>
      </c>
      <c r="F93" s="211" t="s">
        <v>1625</v>
      </c>
      <c r="G93" s="212" t="s">
        <v>293</v>
      </c>
      <c r="H93" s="213">
        <v>12</v>
      </c>
      <c r="I93" s="214">
        <v>2110</v>
      </c>
      <c r="J93" s="214">
        <f>ROUND(I93*H93,2)</f>
        <v>25320</v>
      </c>
      <c r="K93" s="211" t="s">
        <v>20</v>
      </c>
      <c r="L93" s="215"/>
      <c r="M93" s="216" t="s">
        <v>20</v>
      </c>
      <c r="N93" s="217" t="s">
        <v>43</v>
      </c>
      <c r="O93" s="178">
        <v>0</v>
      </c>
      <c r="P93" s="178">
        <f>O93*H93</f>
        <v>0</v>
      </c>
      <c r="Q93" s="178">
        <v>6.3E-3</v>
      </c>
      <c r="R93" s="178">
        <f>Q93*H93</f>
        <v>7.5600000000000001E-2</v>
      </c>
      <c r="S93" s="178">
        <v>0</v>
      </c>
      <c r="T93" s="179">
        <f>S93*H93</f>
        <v>0</v>
      </c>
      <c r="AR93" s="22" t="s">
        <v>182</v>
      </c>
      <c r="AT93" s="22" t="s">
        <v>232</v>
      </c>
      <c r="AU93" s="22" t="s">
        <v>81</v>
      </c>
      <c r="AY93" s="22" t="s">
        <v>133</v>
      </c>
      <c r="BE93" s="180">
        <f>IF(N93="základní",J93,0)</f>
        <v>25320</v>
      </c>
      <c r="BF93" s="180">
        <f>IF(N93="snížená",J93,0)</f>
        <v>0</v>
      </c>
      <c r="BG93" s="180">
        <f>IF(N93="zákl. přenesená",J93,0)</f>
        <v>0</v>
      </c>
      <c r="BH93" s="180">
        <f>IF(N93="sníž. přenesená",J93,0)</f>
        <v>0</v>
      </c>
      <c r="BI93" s="180">
        <f>IF(N93="nulová",J93,0)</f>
        <v>0</v>
      </c>
      <c r="BJ93" s="22" t="s">
        <v>22</v>
      </c>
      <c r="BK93" s="180">
        <f>ROUND(I93*H93,2)</f>
        <v>25320</v>
      </c>
      <c r="BL93" s="22" t="s">
        <v>140</v>
      </c>
      <c r="BM93" s="22" t="s">
        <v>1626</v>
      </c>
    </row>
    <row r="94" spans="2:65" s="1" customFormat="1" ht="22.5" customHeight="1">
      <c r="B94" s="36"/>
      <c r="C94" s="209" t="s">
        <v>165</v>
      </c>
      <c r="D94" s="209" t="s">
        <v>232</v>
      </c>
      <c r="E94" s="210" t="s">
        <v>1627</v>
      </c>
      <c r="F94" s="211" t="s">
        <v>1628</v>
      </c>
      <c r="G94" s="212" t="s">
        <v>293</v>
      </c>
      <c r="H94" s="213">
        <v>4</v>
      </c>
      <c r="I94" s="214">
        <v>1390</v>
      </c>
      <c r="J94" s="214">
        <f>ROUND(I94*H94,2)</f>
        <v>5560</v>
      </c>
      <c r="K94" s="211" t="s">
        <v>20</v>
      </c>
      <c r="L94" s="215"/>
      <c r="M94" s="216" t="s">
        <v>20</v>
      </c>
      <c r="N94" s="217" t="s">
        <v>43</v>
      </c>
      <c r="O94" s="178">
        <v>0</v>
      </c>
      <c r="P94" s="178">
        <f>O94*H94</f>
        <v>0</v>
      </c>
      <c r="Q94" s="178">
        <v>8.0999999999999996E-3</v>
      </c>
      <c r="R94" s="178">
        <f>Q94*H94</f>
        <v>3.2399999999999998E-2</v>
      </c>
      <c r="S94" s="178">
        <v>0</v>
      </c>
      <c r="T94" s="179">
        <f>S94*H94</f>
        <v>0</v>
      </c>
      <c r="AR94" s="22" t="s">
        <v>182</v>
      </c>
      <c r="AT94" s="22" t="s">
        <v>232</v>
      </c>
      <c r="AU94" s="22" t="s">
        <v>81</v>
      </c>
      <c r="AY94" s="22" t="s">
        <v>133</v>
      </c>
      <c r="BE94" s="180">
        <f>IF(N94="základní",J94,0)</f>
        <v>5560</v>
      </c>
      <c r="BF94" s="180">
        <f>IF(N94="snížená",J94,0)</f>
        <v>0</v>
      </c>
      <c r="BG94" s="180">
        <f>IF(N94="zákl. přenesená",J94,0)</f>
        <v>0</v>
      </c>
      <c r="BH94" s="180">
        <f>IF(N94="sníž. přenesená",J94,0)</f>
        <v>0</v>
      </c>
      <c r="BI94" s="180">
        <f>IF(N94="nulová",J94,0)</f>
        <v>0</v>
      </c>
      <c r="BJ94" s="22" t="s">
        <v>22</v>
      </c>
      <c r="BK94" s="180">
        <f>ROUND(I94*H94,2)</f>
        <v>5560</v>
      </c>
      <c r="BL94" s="22" t="s">
        <v>140</v>
      </c>
      <c r="BM94" s="22" t="s">
        <v>1629</v>
      </c>
    </row>
    <row r="95" spans="2:65" s="1" customFormat="1" ht="31.5" customHeight="1">
      <c r="B95" s="36"/>
      <c r="C95" s="170" t="s">
        <v>172</v>
      </c>
      <c r="D95" s="170" t="s">
        <v>135</v>
      </c>
      <c r="E95" s="171" t="s">
        <v>894</v>
      </c>
      <c r="F95" s="172" t="s">
        <v>621</v>
      </c>
      <c r="G95" s="173" t="s">
        <v>293</v>
      </c>
      <c r="H95" s="174">
        <v>2</v>
      </c>
      <c r="I95" s="175">
        <v>883</v>
      </c>
      <c r="J95" s="175">
        <f>ROUND(I95*H95,2)</f>
        <v>1766</v>
      </c>
      <c r="K95" s="172" t="s">
        <v>139</v>
      </c>
      <c r="L95" s="56"/>
      <c r="M95" s="176" t="s">
        <v>20</v>
      </c>
      <c r="N95" s="177" t="s">
        <v>43</v>
      </c>
      <c r="O95" s="178">
        <v>1.24</v>
      </c>
      <c r="P95" s="178">
        <f>O95*H95</f>
        <v>2.48</v>
      </c>
      <c r="Q95" s="178">
        <v>1.74E-3</v>
      </c>
      <c r="R95" s="178">
        <f>Q95*H95</f>
        <v>3.48E-3</v>
      </c>
      <c r="S95" s="178">
        <v>0</v>
      </c>
      <c r="T95" s="179">
        <f>S95*H95</f>
        <v>0</v>
      </c>
      <c r="AR95" s="22" t="s">
        <v>140</v>
      </c>
      <c r="AT95" s="22" t="s">
        <v>135</v>
      </c>
      <c r="AU95" s="22" t="s">
        <v>81</v>
      </c>
      <c r="AY95" s="22" t="s">
        <v>133</v>
      </c>
      <c r="BE95" s="180">
        <f>IF(N95="základní",J95,0)</f>
        <v>1766</v>
      </c>
      <c r="BF95" s="180">
        <f>IF(N95="snížená",J95,0)</f>
        <v>0</v>
      </c>
      <c r="BG95" s="180">
        <f>IF(N95="zákl. přenesená",J95,0)</f>
        <v>0</v>
      </c>
      <c r="BH95" s="180">
        <f>IF(N95="sníž. přenesená",J95,0)</f>
        <v>0</v>
      </c>
      <c r="BI95" s="180">
        <f>IF(N95="nulová",J95,0)</f>
        <v>0</v>
      </c>
      <c r="BJ95" s="22" t="s">
        <v>22</v>
      </c>
      <c r="BK95" s="180">
        <f>ROUND(I95*H95,2)</f>
        <v>1766</v>
      </c>
      <c r="BL95" s="22" t="s">
        <v>140</v>
      </c>
      <c r="BM95" s="22" t="s">
        <v>1630</v>
      </c>
    </row>
    <row r="96" spans="2:65" s="1" customFormat="1" ht="67.5">
      <c r="B96" s="36"/>
      <c r="C96" s="58"/>
      <c r="D96" s="196" t="s">
        <v>142</v>
      </c>
      <c r="E96" s="58"/>
      <c r="F96" s="208" t="s">
        <v>616</v>
      </c>
      <c r="G96" s="58"/>
      <c r="H96" s="58"/>
      <c r="I96" s="58"/>
      <c r="J96" s="58"/>
      <c r="K96" s="58"/>
      <c r="L96" s="56"/>
      <c r="M96" s="183"/>
      <c r="N96" s="37"/>
      <c r="O96" s="37"/>
      <c r="P96" s="37"/>
      <c r="Q96" s="37"/>
      <c r="R96" s="37"/>
      <c r="S96" s="37"/>
      <c r="T96" s="73"/>
      <c r="AT96" s="22" t="s">
        <v>142</v>
      </c>
      <c r="AU96" s="22" t="s">
        <v>81</v>
      </c>
    </row>
    <row r="97" spans="2:65" s="1" customFormat="1" ht="22.5" customHeight="1">
      <c r="B97" s="36"/>
      <c r="C97" s="209" t="s">
        <v>176</v>
      </c>
      <c r="D97" s="209" t="s">
        <v>232</v>
      </c>
      <c r="E97" s="210" t="s">
        <v>623</v>
      </c>
      <c r="F97" s="211" t="s">
        <v>624</v>
      </c>
      <c r="G97" s="212" t="s">
        <v>293</v>
      </c>
      <c r="H97" s="213">
        <v>2</v>
      </c>
      <c r="I97" s="214">
        <v>2150</v>
      </c>
      <c r="J97" s="214">
        <f>ROUND(I97*H97,2)</f>
        <v>4300</v>
      </c>
      <c r="K97" s="211" t="s">
        <v>20</v>
      </c>
      <c r="L97" s="215"/>
      <c r="M97" s="216" t="s">
        <v>20</v>
      </c>
      <c r="N97" s="217" t="s">
        <v>43</v>
      </c>
      <c r="O97" s="178">
        <v>0</v>
      </c>
      <c r="P97" s="178">
        <f>O97*H97</f>
        <v>0</v>
      </c>
      <c r="Q97" s="178">
        <v>1.9400000000000001E-2</v>
      </c>
      <c r="R97" s="178">
        <f>Q97*H97</f>
        <v>3.8800000000000001E-2</v>
      </c>
      <c r="S97" s="178">
        <v>0</v>
      </c>
      <c r="T97" s="179">
        <f>S97*H97</f>
        <v>0</v>
      </c>
      <c r="AR97" s="22" t="s">
        <v>182</v>
      </c>
      <c r="AT97" s="22" t="s">
        <v>232</v>
      </c>
      <c r="AU97" s="22" t="s">
        <v>81</v>
      </c>
      <c r="AY97" s="22" t="s">
        <v>133</v>
      </c>
      <c r="BE97" s="180">
        <f>IF(N97="základní",J97,0)</f>
        <v>4300</v>
      </c>
      <c r="BF97" s="180">
        <f>IF(N97="snížená",J97,0)</f>
        <v>0</v>
      </c>
      <c r="BG97" s="180">
        <f>IF(N97="zákl. přenesená",J97,0)</f>
        <v>0</v>
      </c>
      <c r="BH97" s="180">
        <f>IF(N97="sníž. přenesená",J97,0)</f>
        <v>0</v>
      </c>
      <c r="BI97" s="180">
        <f>IF(N97="nulová",J97,0)</f>
        <v>0</v>
      </c>
      <c r="BJ97" s="22" t="s">
        <v>22</v>
      </c>
      <c r="BK97" s="180">
        <f>ROUND(I97*H97,2)</f>
        <v>4300</v>
      </c>
      <c r="BL97" s="22" t="s">
        <v>140</v>
      </c>
      <c r="BM97" s="22" t="s">
        <v>1631</v>
      </c>
    </row>
    <row r="98" spans="2:65" s="1" customFormat="1" ht="31.5" customHeight="1">
      <c r="B98" s="36"/>
      <c r="C98" s="170" t="s">
        <v>182</v>
      </c>
      <c r="D98" s="170" t="s">
        <v>135</v>
      </c>
      <c r="E98" s="171" t="s">
        <v>1632</v>
      </c>
      <c r="F98" s="172" t="s">
        <v>1633</v>
      </c>
      <c r="G98" s="173" t="s">
        <v>293</v>
      </c>
      <c r="H98" s="174">
        <v>5</v>
      </c>
      <c r="I98" s="175">
        <v>980</v>
      </c>
      <c r="J98" s="175">
        <f>ROUND(I98*H98,2)</f>
        <v>4900</v>
      </c>
      <c r="K98" s="172" t="s">
        <v>139</v>
      </c>
      <c r="L98" s="56"/>
      <c r="M98" s="176" t="s">
        <v>20</v>
      </c>
      <c r="N98" s="177" t="s">
        <v>43</v>
      </c>
      <c r="O98" s="178">
        <v>1.0069999999999999</v>
      </c>
      <c r="P98" s="178">
        <f>O98*H98</f>
        <v>5.0349999999999993</v>
      </c>
      <c r="Q98" s="178">
        <v>2.96E-3</v>
      </c>
      <c r="R98" s="178">
        <f>Q98*H98</f>
        <v>1.4800000000000001E-2</v>
      </c>
      <c r="S98" s="178">
        <v>0</v>
      </c>
      <c r="T98" s="179">
        <f>S98*H98</f>
        <v>0</v>
      </c>
      <c r="AR98" s="22" t="s">
        <v>22</v>
      </c>
      <c r="AT98" s="22" t="s">
        <v>135</v>
      </c>
      <c r="AU98" s="22" t="s">
        <v>81</v>
      </c>
      <c r="AY98" s="22" t="s">
        <v>133</v>
      </c>
      <c r="BE98" s="180">
        <f>IF(N98="základní",J98,0)</f>
        <v>4900</v>
      </c>
      <c r="BF98" s="180">
        <f>IF(N98="snížená",J98,0)</f>
        <v>0</v>
      </c>
      <c r="BG98" s="180">
        <f>IF(N98="zákl. přenesená",J98,0)</f>
        <v>0</v>
      </c>
      <c r="BH98" s="180">
        <f>IF(N98="sníž. přenesená",J98,0)</f>
        <v>0</v>
      </c>
      <c r="BI98" s="180">
        <f>IF(N98="nulová",J98,0)</f>
        <v>0</v>
      </c>
      <c r="BJ98" s="22" t="s">
        <v>22</v>
      </c>
      <c r="BK98" s="180">
        <f>ROUND(I98*H98,2)</f>
        <v>4900</v>
      </c>
      <c r="BL98" s="22" t="s">
        <v>22</v>
      </c>
      <c r="BM98" s="22" t="s">
        <v>1634</v>
      </c>
    </row>
    <row r="99" spans="2:65" s="1" customFormat="1" ht="67.5">
      <c r="B99" s="36"/>
      <c r="C99" s="58"/>
      <c r="D99" s="196" t="s">
        <v>142</v>
      </c>
      <c r="E99" s="58"/>
      <c r="F99" s="208" t="s">
        <v>616</v>
      </c>
      <c r="G99" s="58"/>
      <c r="H99" s="58"/>
      <c r="I99" s="58"/>
      <c r="J99" s="58"/>
      <c r="K99" s="58"/>
      <c r="L99" s="56"/>
      <c r="M99" s="183"/>
      <c r="N99" s="37"/>
      <c r="O99" s="37"/>
      <c r="P99" s="37"/>
      <c r="Q99" s="37"/>
      <c r="R99" s="37"/>
      <c r="S99" s="37"/>
      <c r="T99" s="73"/>
      <c r="AT99" s="22" t="s">
        <v>142</v>
      </c>
      <c r="AU99" s="22" t="s">
        <v>81</v>
      </c>
    </row>
    <row r="100" spans="2:65" s="1" customFormat="1" ht="22.5" customHeight="1">
      <c r="B100" s="36"/>
      <c r="C100" s="209" t="s">
        <v>186</v>
      </c>
      <c r="D100" s="209" t="s">
        <v>232</v>
      </c>
      <c r="E100" s="210" t="s">
        <v>1635</v>
      </c>
      <c r="F100" s="211" t="s">
        <v>1636</v>
      </c>
      <c r="G100" s="212" t="s">
        <v>293</v>
      </c>
      <c r="H100" s="213">
        <v>5</v>
      </c>
      <c r="I100" s="214">
        <v>3313</v>
      </c>
      <c r="J100" s="214">
        <f>ROUND(I100*H100,2)</f>
        <v>16565</v>
      </c>
      <c r="K100" s="211" t="s">
        <v>20</v>
      </c>
      <c r="L100" s="215"/>
      <c r="M100" s="216" t="s">
        <v>20</v>
      </c>
      <c r="N100" s="217" t="s">
        <v>43</v>
      </c>
      <c r="O100" s="178">
        <v>0</v>
      </c>
      <c r="P100" s="178">
        <f>O100*H100</f>
        <v>0</v>
      </c>
      <c r="Q100" s="178">
        <v>1.0500000000000001E-2</v>
      </c>
      <c r="R100" s="178">
        <f>Q100*H100</f>
        <v>5.2500000000000005E-2</v>
      </c>
      <c r="S100" s="178">
        <v>0</v>
      </c>
      <c r="T100" s="179">
        <f>S100*H100</f>
        <v>0</v>
      </c>
      <c r="AR100" s="22" t="s">
        <v>182</v>
      </c>
      <c r="AT100" s="22" t="s">
        <v>232</v>
      </c>
      <c r="AU100" s="22" t="s">
        <v>81</v>
      </c>
      <c r="AY100" s="22" t="s">
        <v>133</v>
      </c>
      <c r="BE100" s="180">
        <f>IF(N100="základní",J100,0)</f>
        <v>16565</v>
      </c>
      <c r="BF100" s="180">
        <f>IF(N100="snížená",J100,0)</f>
        <v>0</v>
      </c>
      <c r="BG100" s="180">
        <f>IF(N100="zákl. přenesená",J100,0)</f>
        <v>0</v>
      </c>
      <c r="BH100" s="180">
        <f>IF(N100="sníž. přenesená",J100,0)</f>
        <v>0</v>
      </c>
      <c r="BI100" s="180">
        <f>IF(N100="nulová",J100,0)</f>
        <v>0</v>
      </c>
      <c r="BJ100" s="22" t="s">
        <v>22</v>
      </c>
      <c r="BK100" s="180">
        <f>ROUND(I100*H100,2)</f>
        <v>16565</v>
      </c>
      <c r="BL100" s="22" t="s">
        <v>140</v>
      </c>
      <c r="BM100" s="22" t="s">
        <v>1637</v>
      </c>
    </row>
    <row r="101" spans="2:65" s="1" customFormat="1" ht="31.5" customHeight="1">
      <c r="B101" s="36"/>
      <c r="C101" s="170" t="s">
        <v>27</v>
      </c>
      <c r="D101" s="170" t="s">
        <v>135</v>
      </c>
      <c r="E101" s="171" t="s">
        <v>1638</v>
      </c>
      <c r="F101" s="172" t="s">
        <v>1639</v>
      </c>
      <c r="G101" s="173" t="s">
        <v>293</v>
      </c>
      <c r="H101" s="174">
        <v>2</v>
      </c>
      <c r="I101" s="175">
        <v>1300</v>
      </c>
      <c r="J101" s="175">
        <f>ROUND(I101*H101,2)</f>
        <v>2600</v>
      </c>
      <c r="K101" s="172" t="s">
        <v>139</v>
      </c>
      <c r="L101" s="56"/>
      <c r="M101" s="176" t="s">
        <v>20</v>
      </c>
      <c r="N101" s="177" t="s">
        <v>43</v>
      </c>
      <c r="O101" s="178">
        <v>1.391</v>
      </c>
      <c r="P101" s="178">
        <f>O101*H101</f>
        <v>2.782</v>
      </c>
      <c r="Q101" s="178">
        <v>3.79E-3</v>
      </c>
      <c r="R101" s="178">
        <f>Q101*H101</f>
        <v>7.5799999999999999E-3</v>
      </c>
      <c r="S101" s="178">
        <v>0</v>
      </c>
      <c r="T101" s="179">
        <f>S101*H101</f>
        <v>0</v>
      </c>
      <c r="AR101" s="22" t="s">
        <v>22</v>
      </c>
      <c r="AT101" s="22" t="s">
        <v>135</v>
      </c>
      <c r="AU101" s="22" t="s">
        <v>81</v>
      </c>
      <c r="AY101" s="22" t="s">
        <v>133</v>
      </c>
      <c r="BE101" s="180">
        <f>IF(N101="základní",J101,0)</f>
        <v>2600</v>
      </c>
      <c r="BF101" s="180">
        <f>IF(N101="snížená",J101,0)</f>
        <v>0</v>
      </c>
      <c r="BG101" s="180">
        <f>IF(N101="zákl. přenesená",J101,0)</f>
        <v>0</v>
      </c>
      <c r="BH101" s="180">
        <f>IF(N101="sníž. přenesená",J101,0)</f>
        <v>0</v>
      </c>
      <c r="BI101" s="180">
        <f>IF(N101="nulová",J101,0)</f>
        <v>0</v>
      </c>
      <c r="BJ101" s="22" t="s">
        <v>22</v>
      </c>
      <c r="BK101" s="180">
        <f>ROUND(I101*H101,2)</f>
        <v>2600</v>
      </c>
      <c r="BL101" s="22" t="s">
        <v>22</v>
      </c>
      <c r="BM101" s="22" t="s">
        <v>1640</v>
      </c>
    </row>
    <row r="102" spans="2:65" s="1" customFormat="1" ht="67.5">
      <c r="B102" s="36"/>
      <c r="C102" s="58"/>
      <c r="D102" s="196" t="s">
        <v>142</v>
      </c>
      <c r="E102" s="58"/>
      <c r="F102" s="208" t="s">
        <v>616</v>
      </c>
      <c r="G102" s="58"/>
      <c r="H102" s="58"/>
      <c r="I102" s="58"/>
      <c r="J102" s="58"/>
      <c r="K102" s="58"/>
      <c r="L102" s="56"/>
      <c r="M102" s="183"/>
      <c r="N102" s="37"/>
      <c r="O102" s="37"/>
      <c r="P102" s="37"/>
      <c r="Q102" s="37"/>
      <c r="R102" s="37"/>
      <c r="S102" s="37"/>
      <c r="T102" s="73"/>
      <c r="AT102" s="22" t="s">
        <v>142</v>
      </c>
      <c r="AU102" s="22" t="s">
        <v>81</v>
      </c>
    </row>
    <row r="103" spans="2:65" s="1" customFormat="1" ht="22.5" customHeight="1">
      <c r="B103" s="36"/>
      <c r="C103" s="209" t="s">
        <v>194</v>
      </c>
      <c r="D103" s="209" t="s">
        <v>232</v>
      </c>
      <c r="E103" s="210" t="s">
        <v>1641</v>
      </c>
      <c r="F103" s="211" t="s">
        <v>1642</v>
      </c>
      <c r="G103" s="212" t="s">
        <v>293</v>
      </c>
      <c r="H103" s="213">
        <v>2</v>
      </c>
      <c r="I103" s="214">
        <v>3520</v>
      </c>
      <c r="J103" s="214">
        <f>ROUND(I103*H103,2)</f>
        <v>7040</v>
      </c>
      <c r="K103" s="211" t="s">
        <v>20</v>
      </c>
      <c r="L103" s="215"/>
      <c r="M103" s="216" t="s">
        <v>20</v>
      </c>
      <c r="N103" s="217" t="s">
        <v>43</v>
      </c>
      <c r="O103" s="178">
        <v>0</v>
      </c>
      <c r="P103" s="178">
        <f>O103*H103</f>
        <v>0</v>
      </c>
      <c r="Q103" s="178">
        <v>0.03</v>
      </c>
      <c r="R103" s="178">
        <f>Q103*H103</f>
        <v>0.06</v>
      </c>
      <c r="S103" s="178">
        <v>0</v>
      </c>
      <c r="T103" s="179">
        <f>S103*H103</f>
        <v>0</v>
      </c>
      <c r="AR103" s="22" t="s">
        <v>182</v>
      </c>
      <c r="AT103" s="22" t="s">
        <v>232</v>
      </c>
      <c r="AU103" s="22" t="s">
        <v>81</v>
      </c>
      <c r="AY103" s="22" t="s">
        <v>133</v>
      </c>
      <c r="BE103" s="180">
        <f>IF(N103="základní",J103,0)</f>
        <v>7040</v>
      </c>
      <c r="BF103" s="180">
        <f>IF(N103="snížená",J103,0)</f>
        <v>0</v>
      </c>
      <c r="BG103" s="180">
        <f>IF(N103="zákl. přenesená",J103,0)</f>
        <v>0</v>
      </c>
      <c r="BH103" s="180">
        <f>IF(N103="sníž. přenesená",J103,0)</f>
        <v>0</v>
      </c>
      <c r="BI103" s="180">
        <f>IF(N103="nulová",J103,0)</f>
        <v>0</v>
      </c>
      <c r="BJ103" s="22" t="s">
        <v>22</v>
      </c>
      <c r="BK103" s="180">
        <f>ROUND(I103*H103,2)</f>
        <v>7040</v>
      </c>
      <c r="BL103" s="22" t="s">
        <v>140</v>
      </c>
      <c r="BM103" s="22" t="s">
        <v>1643</v>
      </c>
    </row>
    <row r="104" spans="2:65" s="1" customFormat="1" ht="31.5" customHeight="1">
      <c r="B104" s="36"/>
      <c r="C104" s="170" t="s">
        <v>200</v>
      </c>
      <c r="D104" s="170" t="s">
        <v>135</v>
      </c>
      <c r="E104" s="171" t="s">
        <v>310</v>
      </c>
      <c r="F104" s="172" t="s">
        <v>311</v>
      </c>
      <c r="G104" s="173" t="s">
        <v>162</v>
      </c>
      <c r="H104" s="174">
        <v>26</v>
      </c>
      <c r="I104" s="175">
        <v>109</v>
      </c>
      <c r="J104" s="175">
        <f>ROUND(I104*H104,2)</f>
        <v>2834</v>
      </c>
      <c r="K104" s="172" t="s">
        <v>139</v>
      </c>
      <c r="L104" s="56"/>
      <c r="M104" s="176" t="s">
        <v>20</v>
      </c>
      <c r="N104" s="177" t="s">
        <v>43</v>
      </c>
      <c r="O104" s="178">
        <v>0.34100000000000003</v>
      </c>
      <c r="P104" s="178">
        <f>O104*H104</f>
        <v>8.8660000000000014</v>
      </c>
      <c r="Q104" s="178">
        <v>0</v>
      </c>
      <c r="R104" s="178">
        <f>Q104*H104</f>
        <v>0</v>
      </c>
      <c r="S104" s="178">
        <v>0</v>
      </c>
      <c r="T104" s="179">
        <f>S104*H104</f>
        <v>0</v>
      </c>
      <c r="AR104" s="22" t="s">
        <v>22</v>
      </c>
      <c r="AT104" s="22" t="s">
        <v>135</v>
      </c>
      <c r="AU104" s="22" t="s">
        <v>81</v>
      </c>
      <c r="AY104" s="22" t="s">
        <v>133</v>
      </c>
      <c r="BE104" s="180">
        <f>IF(N104="základní",J104,0)</f>
        <v>2834</v>
      </c>
      <c r="BF104" s="180">
        <f>IF(N104="snížená",J104,0)</f>
        <v>0</v>
      </c>
      <c r="BG104" s="180">
        <f>IF(N104="zákl. přenesená",J104,0)</f>
        <v>0</v>
      </c>
      <c r="BH104" s="180">
        <f>IF(N104="sníž. přenesená",J104,0)</f>
        <v>0</v>
      </c>
      <c r="BI104" s="180">
        <f>IF(N104="nulová",J104,0)</f>
        <v>0</v>
      </c>
      <c r="BJ104" s="22" t="s">
        <v>22</v>
      </c>
      <c r="BK104" s="180">
        <f>ROUND(I104*H104,2)</f>
        <v>2834</v>
      </c>
      <c r="BL104" s="22" t="s">
        <v>22</v>
      </c>
      <c r="BM104" s="22" t="s">
        <v>1644</v>
      </c>
    </row>
    <row r="105" spans="2:65" s="1" customFormat="1" ht="67.5">
      <c r="B105" s="36"/>
      <c r="C105" s="58"/>
      <c r="D105" s="196" t="s">
        <v>142</v>
      </c>
      <c r="E105" s="58"/>
      <c r="F105" s="208" t="s">
        <v>313</v>
      </c>
      <c r="G105" s="58"/>
      <c r="H105" s="58"/>
      <c r="I105" s="58"/>
      <c r="J105" s="58"/>
      <c r="K105" s="58"/>
      <c r="L105" s="56"/>
      <c r="M105" s="183"/>
      <c r="N105" s="37"/>
      <c r="O105" s="37"/>
      <c r="P105" s="37"/>
      <c r="Q105" s="37"/>
      <c r="R105" s="37"/>
      <c r="S105" s="37"/>
      <c r="T105" s="73"/>
      <c r="AT105" s="22" t="s">
        <v>142</v>
      </c>
      <c r="AU105" s="22" t="s">
        <v>81</v>
      </c>
    </row>
    <row r="106" spans="2:65" s="1" customFormat="1" ht="22.5" customHeight="1">
      <c r="B106" s="36"/>
      <c r="C106" s="209" t="s">
        <v>204</v>
      </c>
      <c r="D106" s="209" t="s">
        <v>232</v>
      </c>
      <c r="E106" s="210" t="s">
        <v>315</v>
      </c>
      <c r="F106" s="211" t="s">
        <v>316</v>
      </c>
      <c r="G106" s="212" t="s">
        <v>162</v>
      </c>
      <c r="H106" s="213">
        <v>26.39</v>
      </c>
      <c r="I106" s="214">
        <v>501</v>
      </c>
      <c r="J106" s="214">
        <f>ROUND(I106*H106,2)</f>
        <v>13221.39</v>
      </c>
      <c r="K106" s="211" t="s">
        <v>139</v>
      </c>
      <c r="L106" s="215"/>
      <c r="M106" s="216" t="s">
        <v>20</v>
      </c>
      <c r="N106" s="217" t="s">
        <v>43</v>
      </c>
      <c r="O106" s="178">
        <v>0</v>
      </c>
      <c r="P106" s="178">
        <f>O106*H106</f>
        <v>0</v>
      </c>
      <c r="Q106" s="178">
        <v>3.8E-3</v>
      </c>
      <c r="R106" s="178">
        <f>Q106*H106</f>
        <v>0.100282</v>
      </c>
      <c r="S106" s="178">
        <v>0</v>
      </c>
      <c r="T106" s="179">
        <f>S106*H106</f>
        <v>0</v>
      </c>
      <c r="AR106" s="22" t="s">
        <v>81</v>
      </c>
      <c r="AT106" s="22" t="s">
        <v>232</v>
      </c>
      <c r="AU106" s="22" t="s">
        <v>81</v>
      </c>
      <c r="AY106" s="22" t="s">
        <v>133</v>
      </c>
      <c r="BE106" s="180">
        <f>IF(N106="základní",J106,0)</f>
        <v>13221.39</v>
      </c>
      <c r="BF106" s="180">
        <f>IF(N106="snížená",J106,0)</f>
        <v>0</v>
      </c>
      <c r="BG106" s="180">
        <f>IF(N106="zákl. přenesená",J106,0)</f>
        <v>0</v>
      </c>
      <c r="BH106" s="180">
        <f>IF(N106="sníž. přenesená",J106,0)</f>
        <v>0</v>
      </c>
      <c r="BI106" s="180">
        <f>IF(N106="nulová",J106,0)</f>
        <v>0</v>
      </c>
      <c r="BJ106" s="22" t="s">
        <v>22</v>
      </c>
      <c r="BK106" s="180">
        <f>ROUND(I106*H106,2)</f>
        <v>13221.39</v>
      </c>
      <c r="BL106" s="22" t="s">
        <v>22</v>
      </c>
      <c r="BM106" s="22" t="s">
        <v>1645</v>
      </c>
    </row>
    <row r="107" spans="2:65" s="1" customFormat="1" ht="31.5" customHeight="1">
      <c r="B107" s="36"/>
      <c r="C107" s="170" t="s">
        <v>209</v>
      </c>
      <c r="D107" s="170" t="s">
        <v>135</v>
      </c>
      <c r="E107" s="171" t="s">
        <v>1646</v>
      </c>
      <c r="F107" s="172" t="s">
        <v>1647</v>
      </c>
      <c r="G107" s="173" t="s">
        <v>162</v>
      </c>
      <c r="H107" s="174">
        <v>25</v>
      </c>
      <c r="I107" s="175">
        <v>119</v>
      </c>
      <c r="J107" s="175">
        <f>ROUND(I107*H107,2)</f>
        <v>2975</v>
      </c>
      <c r="K107" s="172" t="s">
        <v>139</v>
      </c>
      <c r="L107" s="56"/>
      <c r="M107" s="176" t="s">
        <v>20</v>
      </c>
      <c r="N107" s="177" t="s">
        <v>43</v>
      </c>
      <c r="O107" s="178">
        <v>0.371</v>
      </c>
      <c r="P107" s="178">
        <f>O107*H107</f>
        <v>9.2750000000000004</v>
      </c>
      <c r="Q107" s="178">
        <v>0</v>
      </c>
      <c r="R107" s="178">
        <f>Q107*H107</f>
        <v>0</v>
      </c>
      <c r="S107" s="178">
        <v>0</v>
      </c>
      <c r="T107" s="179">
        <f>S107*H107</f>
        <v>0</v>
      </c>
      <c r="AR107" s="22" t="s">
        <v>22</v>
      </c>
      <c r="AT107" s="22" t="s">
        <v>135</v>
      </c>
      <c r="AU107" s="22" t="s">
        <v>81</v>
      </c>
      <c r="AY107" s="22" t="s">
        <v>133</v>
      </c>
      <c r="BE107" s="180">
        <f>IF(N107="základní",J107,0)</f>
        <v>2975</v>
      </c>
      <c r="BF107" s="180">
        <f>IF(N107="snížená",J107,0)</f>
        <v>0</v>
      </c>
      <c r="BG107" s="180">
        <f>IF(N107="zákl. přenesená",J107,0)</f>
        <v>0</v>
      </c>
      <c r="BH107" s="180">
        <f>IF(N107="sníž. přenesená",J107,0)</f>
        <v>0</v>
      </c>
      <c r="BI107" s="180">
        <f>IF(N107="nulová",J107,0)</f>
        <v>0</v>
      </c>
      <c r="BJ107" s="22" t="s">
        <v>22</v>
      </c>
      <c r="BK107" s="180">
        <f>ROUND(I107*H107,2)</f>
        <v>2975</v>
      </c>
      <c r="BL107" s="22" t="s">
        <v>22</v>
      </c>
      <c r="BM107" s="22" t="s">
        <v>1648</v>
      </c>
    </row>
    <row r="108" spans="2:65" s="1" customFormat="1" ht="67.5">
      <c r="B108" s="36"/>
      <c r="C108" s="58"/>
      <c r="D108" s="196" t="s">
        <v>142</v>
      </c>
      <c r="E108" s="58"/>
      <c r="F108" s="208" t="s">
        <v>313</v>
      </c>
      <c r="G108" s="58"/>
      <c r="H108" s="58"/>
      <c r="I108" s="58"/>
      <c r="J108" s="58"/>
      <c r="K108" s="58"/>
      <c r="L108" s="56"/>
      <c r="M108" s="183"/>
      <c r="N108" s="37"/>
      <c r="O108" s="37"/>
      <c r="P108" s="37"/>
      <c r="Q108" s="37"/>
      <c r="R108" s="37"/>
      <c r="S108" s="37"/>
      <c r="T108" s="73"/>
      <c r="AT108" s="22" t="s">
        <v>142</v>
      </c>
      <c r="AU108" s="22" t="s">
        <v>81</v>
      </c>
    </row>
    <row r="109" spans="2:65" s="1" customFormat="1" ht="22.5" customHeight="1">
      <c r="B109" s="36"/>
      <c r="C109" s="209" t="s">
        <v>10</v>
      </c>
      <c r="D109" s="209" t="s">
        <v>232</v>
      </c>
      <c r="E109" s="210" t="s">
        <v>1649</v>
      </c>
      <c r="F109" s="211" t="s">
        <v>1650</v>
      </c>
      <c r="G109" s="212" t="s">
        <v>162</v>
      </c>
      <c r="H109" s="213">
        <v>25.375</v>
      </c>
      <c r="I109" s="214">
        <v>953</v>
      </c>
      <c r="J109" s="214">
        <f>ROUND(I109*H109,2)</f>
        <v>24182.38</v>
      </c>
      <c r="K109" s="211" t="s">
        <v>139</v>
      </c>
      <c r="L109" s="215"/>
      <c r="M109" s="216" t="s">
        <v>20</v>
      </c>
      <c r="N109" s="217" t="s">
        <v>43</v>
      </c>
      <c r="O109" s="178">
        <v>0</v>
      </c>
      <c r="P109" s="178">
        <f>O109*H109</f>
        <v>0</v>
      </c>
      <c r="Q109" s="178">
        <v>7.7000000000000002E-3</v>
      </c>
      <c r="R109" s="178">
        <f>Q109*H109</f>
        <v>0.19538750000000002</v>
      </c>
      <c r="S109" s="178">
        <v>0</v>
      </c>
      <c r="T109" s="179">
        <f>S109*H109</f>
        <v>0</v>
      </c>
      <c r="AR109" s="22" t="s">
        <v>81</v>
      </c>
      <c r="AT109" s="22" t="s">
        <v>232</v>
      </c>
      <c r="AU109" s="22" t="s">
        <v>81</v>
      </c>
      <c r="AY109" s="22" t="s">
        <v>133</v>
      </c>
      <c r="BE109" s="180">
        <f>IF(N109="základní",J109,0)</f>
        <v>24182.38</v>
      </c>
      <c r="BF109" s="180">
        <f>IF(N109="snížená",J109,0)</f>
        <v>0</v>
      </c>
      <c r="BG109" s="180">
        <f>IF(N109="zákl. přenesená",J109,0)</f>
        <v>0</v>
      </c>
      <c r="BH109" s="180">
        <f>IF(N109="sníž. přenesená",J109,0)</f>
        <v>0</v>
      </c>
      <c r="BI109" s="180">
        <f>IF(N109="nulová",J109,0)</f>
        <v>0</v>
      </c>
      <c r="BJ109" s="22" t="s">
        <v>22</v>
      </c>
      <c r="BK109" s="180">
        <f>ROUND(I109*H109,2)</f>
        <v>24182.38</v>
      </c>
      <c r="BL109" s="22" t="s">
        <v>22</v>
      </c>
      <c r="BM109" s="22" t="s">
        <v>1651</v>
      </c>
    </row>
    <row r="110" spans="2:65" s="1" customFormat="1" ht="31.5" customHeight="1">
      <c r="B110" s="36"/>
      <c r="C110" s="170" t="s">
        <v>219</v>
      </c>
      <c r="D110" s="170" t="s">
        <v>135</v>
      </c>
      <c r="E110" s="171" t="s">
        <v>1652</v>
      </c>
      <c r="F110" s="172" t="s">
        <v>1653</v>
      </c>
      <c r="G110" s="173" t="s">
        <v>162</v>
      </c>
      <c r="H110" s="174">
        <v>8</v>
      </c>
      <c r="I110" s="175">
        <v>112</v>
      </c>
      <c r="J110" s="175">
        <f>ROUND(I110*H110,2)</f>
        <v>896</v>
      </c>
      <c r="K110" s="172" t="s">
        <v>139</v>
      </c>
      <c r="L110" s="56"/>
      <c r="M110" s="176" t="s">
        <v>20</v>
      </c>
      <c r="N110" s="177" t="s">
        <v>43</v>
      </c>
      <c r="O110" s="178">
        <v>0.29199999999999998</v>
      </c>
      <c r="P110" s="178">
        <f>O110*H110</f>
        <v>2.3359999999999999</v>
      </c>
      <c r="Q110" s="178">
        <v>1.0000000000000001E-5</v>
      </c>
      <c r="R110" s="178">
        <f>Q110*H110</f>
        <v>8.0000000000000007E-5</v>
      </c>
      <c r="S110" s="178">
        <v>0</v>
      </c>
      <c r="T110" s="179">
        <f>S110*H110</f>
        <v>0</v>
      </c>
      <c r="AR110" s="22" t="s">
        <v>22</v>
      </c>
      <c r="AT110" s="22" t="s">
        <v>135</v>
      </c>
      <c r="AU110" s="22" t="s">
        <v>81</v>
      </c>
      <c r="AY110" s="22" t="s">
        <v>133</v>
      </c>
      <c r="BE110" s="180">
        <f>IF(N110="základní",J110,0)</f>
        <v>896</v>
      </c>
      <c r="BF110" s="180">
        <f>IF(N110="snížená",J110,0)</f>
        <v>0</v>
      </c>
      <c r="BG110" s="180">
        <f>IF(N110="zákl. přenesená",J110,0)</f>
        <v>0</v>
      </c>
      <c r="BH110" s="180">
        <f>IF(N110="sníž. přenesená",J110,0)</f>
        <v>0</v>
      </c>
      <c r="BI110" s="180">
        <f>IF(N110="nulová",J110,0)</f>
        <v>0</v>
      </c>
      <c r="BJ110" s="22" t="s">
        <v>22</v>
      </c>
      <c r="BK110" s="180">
        <f>ROUND(I110*H110,2)</f>
        <v>896</v>
      </c>
      <c r="BL110" s="22" t="s">
        <v>22</v>
      </c>
      <c r="BM110" s="22" t="s">
        <v>1654</v>
      </c>
    </row>
    <row r="111" spans="2:65" s="1" customFormat="1" ht="94.5">
      <c r="B111" s="36"/>
      <c r="C111" s="58"/>
      <c r="D111" s="196" t="s">
        <v>142</v>
      </c>
      <c r="E111" s="58"/>
      <c r="F111" s="208" t="s">
        <v>1551</v>
      </c>
      <c r="G111" s="58"/>
      <c r="H111" s="58"/>
      <c r="I111" s="58"/>
      <c r="J111" s="58"/>
      <c r="K111" s="58"/>
      <c r="L111" s="56"/>
      <c r="M111" s="183"/>
      <c r="N111" s="37"/>
      <c r="O111" s="37"/>
      <c r="P111" s="37"/>
      <c r="Q111" s="37"/>
      <c r="R111" s="37"/>
      <c r="S111" s="37"/>
      <c r="T111" s="73"/>
      <c r="AT111" s="22" t="s">
        <v>142</v>
      </c>
      <c r="AU111" s="22" t="s">
        <v>81</v>
      </c>
    </row>
    <row r="112" spans="2:65" s="1" customFormat="1" ht="22.5" customHeight="1">
      <c r="B112" s="36"/>
      <c r="C112" s="209" t="s">
        <v>225</v>
      </c>
      <c r="D112" s="209" t="s">
        <v>232</v>
      </c>
      <c r="E112" s="210" t="s">
        <v>1655</v>
      </c>
      <c r="F112" s="211" t="s">
        <v>1656</v>
      </c>
      <c r="G112" s="212" t="s">
        <v>293</v>
      </c>
      <c r="H112" s="213">
        <v>4</v>
      </c>
      <c r="I112" s="214">
        <v>1220</v>
      </c>
      <c r="J112" s="214">
        <f>ROUND(I112*H112,2)</f>
        <v>4880</v>
      </c>
      <c r="K112" s="211" t="s">
        <v>139</v>
      </c>
      <c r="L112" s="215"/>
      <c r="M112" s="216" t="s">
        <v>20</v>
      </c>
      <c r="N112" s="217" t="s">
        <v>43</v>
      </c>
      <c r="O112" s="178">
        <v>0</v>
      </c>
      <c r="P112" s="178">
        <f>O112*H112</f>
        <v>0</v>
      </c>
      <c r="Q112" s="178">
        <v>4.4200000000000003E-3</v>
      </c>
      <c r="R112" s="178">
        <f>Q112*H112</f>
        <v>1.7680000000000001E-2</v>
      </c>
      <c r="S112" s="178">
        <v>0</v>
      </c>
      <c r="T112" s="179">
        <f>S112*H112</f>
        <v>0</v>
      </c>
      <c r="AR112" s="22" t="s">
        <v>81</v>
      </c>
      <c r="AT112" s="22" t="s">
        <v>232</v>
      </c>
      <c r="AU112" s="22" t="s">
        <v>81</v>
      </c>
      <c r="AY112" s="22" t="s">
        <v>133</v>
      </c>
      <c r="BE112" s="180">
        <f>IF(N112="základní",J112,0)</f>
        <v>4880</v>
      </c>
      <c r="BF112" s="180">
        <f>IF(N112="snížená",J112,0)</f>
        <v>0</v>
      </c>
      <c r="BG112" s="180">
        <f>IF(N112="zákl. přenesená",J112,0)</f>
        <v>0</v>
      </c>
      <c r="BH112" s="180">
        <f>IF(N112="sníž. přenesená",J112,0)</f>
        <v>0</v>
      </c>
      <c r="BI112" s="180">
        <f>IF(N112="nulová",J112,0)</f>
        <v>0</v>
      </c>
      <c r="BJ112" s="22" t="s">
        <v>22</v>
      </c>
      <c r="BK112" s="180">
        <f>ROUND(I112*H112,2)</f>
        <v>4880</v>
      </c>
      <c r="BL112" s="22" t="s">
        <v>22</v>
      </c>
      <c r="BM112" s="22" t="s">
        <v>1657</v>
      </c>
    </row>
    <row r="113" spans="2:65" s="1" customFormat="1" ht="31.5" customHeight="1">
      <c r="B113" s="36"/>
      <c r="C113" s="170" t="s">
        <v>231</v>
      </c>
      <c r="D113" s="170" t="s">
        <v>135</v>
      </c>
      <c r="E113" s="171" t="s">
        <v>916</v>
      </c>
      <c r="F113" s="172" t="s">
        <v>917</v>
      </c>
      <c r="G113" s="173" t="s">
        <v>293</v>
      </c>
      <c r="H113" s="174">
        <v>2</v>
      </c>
      <c r="I113" s="175">
        <v>221</v>
      </c>
      <c r="J113" s="175">
        <f>ROUND(I113*H113,2)</f>
        <v>442</v>
      </c>
      <c r="K113" s="172" t="s">
        <v>139</v>
      </c>
      <c r="L113" s="56"/>
      <c r="M113" s="176" t="s">
        <v>20</v>
      </c>
      <c r="N113" s="177" t="s">
        <v>43</v>
      </c>
      <c r="O113" s="178">
        <v>0.61899999999999999</v>
      </c>
      <c r="P113" s="178">
        <f>O113*H113</f>
        <v>1.238</v>
      </c>
      <c r="Q113" s="178">
        <v>0</v>
      </c>
      <c r="R113" s="178">
        <f>Q113*H113</f>
        <v>0</v>
      </c>
      <c r="S113" s="178">
        <v>0</v>
      </c>
      <c r="T113" s="179">
        <f>S113*H113</f>
        <v>0</v>
      </c>
      <c r="AR113" s="22" t="s">
        <v>140</v>
      </c>
      <c r="AT113" s="22" t="s">
        <v>135</v>
      </c>
      <c r="AU113" s="22" t="s">
        <v>81</v>
      </c>
      <c r="AY113" s="22" t="s">
        <v>133</v>
      </c>
      <c r="BE113" s="180">
        <f>IF(N113="základní",J113,0)</f>
        <v>442</v>
      </c>
      <c r="BF113" s="180">
        <f>IF(N113="snížená",J113,0)</f>
        <v>0</v>
      </c>
      <c r="BG113" s="180">
        <f>IF(N113="zákl. přenesená",J113,0)</f>
        <v>0</v>
      </c>
      <c r="BH113" s="180">
        <f>IF(N113="sníž. přenesená",J113,0)</f>
        <v>0</v>
      </c>
      <c r="BI113" s="180">
        <f>IF(N113="nulová",J113,0)</f>
        <v>0</v>
      </c>
      <c r="BJ113" s="22" t="s">
        <v>22</v>
      </c>
      <c r="BK113" s="180">
        <f>ROUND(I113*H113,2)</f>
        <v>442</v>
      </c>
      <c r="BL113" s="22" t="s">
        <v>140</v>
      </c>
      <c r="BM113" s="22" t="s">
        <v>1658</v>
      </c>
    </row>
    <row r="114" spans="2:65" s="1" customFormat="1" ht="40.5">
      <c r="B114" s="36"/>
      <c r="C114" s="58"/>
      <c r="D114" s="196" t="s">
        <v>142</v>
      </c>
      <c r="E114" s="58"/>
      <c r="F114" s="208" t="s">
        <v>322</v>
      </c>
      <c r="G114" s="58"/>
      <c r="H114" s="58"/>
      <c r="I114" s="58"/>
      <c r="J114" s="58"/>
      <c r="K114" s="58"/>
      <c r="L114" s="56"/>
      <c r="M114" s="183"/>
      <c r="N114" s="37"/>
      <c r="O114" s="37"/>
      <c r="P114" s="37"/>
      <c r="Q114" s="37"/>
      <c r="R114" s="37"/>
      <c r="S114" s="37"/>
      <c r="T114" s="73"/>
      <c r="AT114" s="22" t="s">
        <v>142</v>
      </c>
      <c r="AU114" s="22" t="s">
        <v>81</v>
      </c>
    </row>
    <row r="115" spans="2:65" s="1" customFormat="1" ht="22.5" customHeight="1">
      <c r="B115" s="36"/>
      <c r="C115" s="209" t="s">
        <v>237</v>
      </c>
      <c r="D115" s="209" t="s">
        <v>232</v>
      </c>
      <c r="E115" s="210" t="s">
        <v>920</v>
      </c>
      <c r="F115" s="211" t="s">
        <v>921</v>
      </c>
      <c r="G115" s="212" t="s">
        <v>293</v>
      </c>
      <c r="H115" s="213">
        <v>2</v>
      </c>
      <c r="I115" s="214">
        <v>1329</v>
      </c>
      <c r="J115" s="214">
        <f>ROUND(I115*H115,2)</f>
        <v>2658</v>
      </c>
      <c r="K115" s="211" t="s">
        <v>20</v>
      </c>
      <c r="L115" s="215"/>
      <c r="M115" s="216" t="s">
        <v>20</v>
      </c>
      <c r="N115" s="217" t="s">
        <v>43</v>
      </c>
      <c r="O115" s="178">
        <v>0</v>
      </c>
      <c r="P115" s="178">
        <f>O115*H115</f>
        <v>0</v>
      </c>
      <c r="Q115" s="178">
        <v>1.32E-3</v>
      </c>
      <c r="R115" s="178">
        <f>Q115*H115</f>
        <v>2.64E-3</v>
      </c>
      <c r="S115" s="178">
        <v>0</v>
      </c>
      <c r="T115" s="179">
        <f>S115*H115</f>
        <v>0</v>
      </c>
      <c r="AR115" s="22" t="s">
        <v>182</v>
      </c>
      <c r="AT115" s="22" t="s">
        <v>232</v>
      </c>
      <c r="AU115" s="22" t="s">
        <v>81</v>
      </c>
      <c r="AY115" s="22" t="s">
        <v>133</v>
      </c>
      <c r="BE115" s="180">
        <f>IF(N115="základní",J115,0)</f>
        <v>2658</v>
      </c>
      <c r="BF115" s="180">
        <f>IF(N115="snížená",J115,0)</f>
        <v>0</v>
      </c>
      <c r="BG115" s="180">
        <f>IF(N115="zákl. přenesená",J115,0)</f>
        <v>0</v>
      </c>
      <c r="BH115" s="180">
        <f>IF(N115="sníž. přenesená",J115,0)</f>
        <v>0</v>
      </c>
      <c r="BI115" s="180">
        <f>IF(N115="nulová",J115,0)</f>
        <v>0</v>
      </c>
      <c r="BJ115" s="22" t="s">
        <v>22</v>
      </c>
      <c r="BK115" s="180">
        <f>ROUND(I115*H115,2)</f>
        <v>2658</v>
      </c>
      <c r="BL115" s="22" t="s">
        <v>140</v>
      </c>
      <c r="BM115" s="22" t="s">
        <v>1659</v>
      </c>
    </row>
    <row r="116" spans="2:65" s="1" customFormat="1" ht="31.5" customHeight="1">
      <c r="B116" s="36"/>
      <c r="C116" s="170" t="s">
        <v>242</v>
      </c>
      <c r="D116" s="170" t="s">
        <v>135</v>
      </c>
      <c r="E116" s="171" t="s">
        <v>340</v>
      </c>
      <c r="F116" s="172" t="s">
        <v>341</v>
      </c>
      <c r="G116" s="173" t="s">
        <v>293</v>
      </c>
      <c r="H116" s="174">
        <v>11</v>
      </c>
      <c r="I116" s="175">
        <v>235</v>
      </c>
      <c r="J116" s="175">
        <f>ROUND(I116*H116,2)</f>
        <v>2585</v>
      </c>
      <c r="K116" s="172" t="s">
        <v>139</v>
      </c>
      <c r="L116" s="56"/>
      <c r="M116" s="176" t="s">
        <v>20</v>
      </c>
      <c r="N116" s="177" t="s">
        <v>43</v>
      </c>
      <c r="O116" s="178">
        <v>0.67500000000000004</v>
      </c>
      <c r="P116" s="178">
        <f>O116*H116</f>
        <v>7.4250000000000007</v>
      </c>
      <c r="Q116" s="178">
        <v>0</v>
      </c>
      <c r="R116" s="178">
        <f>Q116*H116</f>
        <v>0</v>
      </c>
      <c r="S116" s="178">
        <v>0</v>
      </c>
      <c r="T116" s="179">
        <f>S116*H116</f>
        <v>0</v>
      </c>
      <c r="AR116" s="22" t="s">
        <v>140</v>
      </c>
      <c r="AT116" s="22" t="s">
        <v>135</v>
      </c>
      <c r="AU116" s="22" t="s">
        <v>81</v>
      </c>
      <c r="AY116" s="22" t="s">
        <v>133</v>
      </c>
      <c r="BE116" s="180">
        <f>IF(N116="základní",J116,0)</f>
        <v>2585</v>
      </c>
      <c r="BF116" s="180">
        <f>IF(N116="snížená",J116,0)</f>
        <v>0</v>
      </c>
      <c r="BG116" s="180">
        <f>IF(N116="zákl. přenesená",J116,0)</f>
        <v>0</v>
      </c>
      <c r="BH116" s="180">
        <f>IF(N116="sníž. přenesená",J116,0)</f>
        <v>0</v>
      </c>
      <c r="BI116" s="180">
        <f>IF(N116="nulová",J116,0)</f>
        <v>0</v>
      </c>
      <c r="BJ116" s="22" t="s">
        <v>22</v>
      </c>
      <c r="BK116" s="180">
        <f>ROUND(I116*H116,2)</f>
        <v>2585</v>
      </c>
      <c r="BL116" s="22" t="s">
        <v>140</v>
      </c>
      <c r="BM116" s="22" t="s">
        <v>1660</v>
      </c>
    </row>
    <row r="117" spans="2:65" s="1" customFormat="1" ht="40.5">
      <c r="B117" s="36"/>
      <c r="C117" s="58"/>
      <c r="D117" s="196" t="s">
        <v>142</v>
      </c>
      <c r="E117" s="58"/>
      <c r="F117" s="208" t="s">
        <v>322</v>
      </c>
      <c r="G117" s="58"/>
      <c r="H117" s="58"/>
      <c r="I117" s="58"/>
      <c r="J117" s="58"/>
      <c r="K117" s="58"/>
      <c r="L117" s="56"/>
      <c r="M117" s="183"/>
      <c r="N117" s="37"/>
      <c r="O117" s="37"/>
      <c r="P117" s="37"/>
      <c r="Q117" s="37"/>
      <c r="R117" s="37"/>
      <c r="S117" s="37"/>
      <c r="T117" s="73"/>
      <c r="AT117" s="22" t="s">
        <v>142</v>
      </c>
      <c r="AU117" s="22" t="s">
        <v>81</v>
      </c>
    </row>
    <row r="118" spans="2:65" s="1" customFormat="1" ht="22.5" customHeight="1">
      <c r="B118" s="36"/>
      <c r="C118" s="209" t="s">
        <v>9</v>
      </c>
      <c r="D118" s="209" t="s">
        <v>232</v>
      </c>
      <c r="E118" s="210" t="s">
        <v>344</v>
      </c>
      <c r="F118" s="211" t="s">
        <v>646</v>
      </c>
      <c r="G118" s="212" t="s">
        <v>293</v>
      </c>
      <c r="H118" s="213">
        <v>11</v>
      </c>
      <c r="I118" s="214">
        <v>1316</v>
      </c>
      <c r="J118" s="214">
        <f>ROUND(I118*H118,2)</f>
        <v>14476</v>
      </c>
      <c r="K118" s="211" t="s">
        <v>20</v>
      </c>
      <c r="L118" s="215"/>
      <c r="M118" s="216" t="s">
        <v>20</v>
      </c>
      <c r="N118" s="217" t="s">
        <v>43</v>
      </c>
      <c r="O118" s="178">
        <v>0</v>
      </c>
      <c r="P118" s="178">
        <f>O118*H118</f>
        <v>0</v>
      </c>
      <c r="Q118" s="178">
        <v>1.56E-3</v>
      </c>
      <c r="R118" s="178">
        <f>Q118*H118</f>
        <v>1.7159999999999998E-2</v>
      </c>
      <c r="S118" s="178">
        <v>0</v>
      </c>
      <c r="T118" s="179">
        <f>S118*H118</f>
        <v>0</v>
      </c>
      <c r="AR118" s="22" t="s">
        <v>182</v>
      </c>
      <c r="AT118" s="22" t="s">
        <v>232</v>
      </c>
      <c r="AU118" s="22" t="s">
        <v>81</v>
      </c>
      <c r="AY118" s="22" t="s">
        <v>133</v>
      </c>
      <c r="BE118" s="180">
        <f>IF(N118="základní",J118,0)</f>
        <v>14476</v>
      </c>
      <c r="BF118" s="180">
        <f>IF(N118="snížená",J118,0)</f>
        <v>0</v>
      </c>
      <c r="BG118" s="180">
        <f>IF(N118="zákl. přenesená",J118,0)</f>
        <v>0</v>
      </c>
      <c r="BH118" s="180">
        <f>IF(N118="sníž. přenesená",J118,0)</f>
        <v>0</v>
      </c>
      <c r="BI118" s="180">
        <f>IF(N118="nulová",J118,0)</f>
        <v>0</v>
      </c>
      <c r="BJ118" s="22" t="s">
        <v>22</v>
      </c>
      <c r="BK118" s="180">
        <f>ROUND(I118*H118,2)</f>
        <v>14476</v>
      </c>
      <c r="BL118" s="22" t="s">
        <v>140</v>
      </c>
      <c r="BM118" s="22" t="s">
        <v>1661</v>
      </c>
    </row>
    <row r="119" spans="2:65" s="1" customFormat="1" ht="31.5" customHeight="1">
      <c r="B119" s="36"/>
      <c r="C119" s="170" t="s">
        <v>253</v>
      </c>
      <c r="D119" s="170" t="s">
        <v>135</v>
      </c>
      <c r="E119" s="171" t="s">
        <v>1662</v>
      </c>
      <c r="F119" s="172" t="s">
        <v>1663</v>
      </c>
      <c r="G119" s="173" t="s">
        <v>293</v>
      </c>
      <c r="H119" s="174">
        <v>4</v>
      </c>
      <c r="I119" s="175">
        <v>176</v>
      </c>
      <c r="J119" s="175">
        <f>ROUND(I119*H119,2)</f>
        <v>704</v>
      </c>
      <c r="K119" s="172" t="s">
        <v>139</v>
      </c>
      <c r="L119" s="56"/>
      <c r="M119" s="176" t="s">
        <v>20</v>
      </c>
      <c r="N119" s="177" t="s">
        <v>43</v>
      </c>
      <c r="O119" s="178">
        <v>0.68300000000000005</v>
      </c>
      <c r="P119" s="178">
        <f>O119*H119</f>
        <v>2.7320000000000002</v>
      </c>
      <c r="Q119" s="178">
        <v>0</v>
      </c>
      <c r="R119" s="178">
        <f>Q119*H119</f>
        <v>0</v>
      </c>
      <c r="S119" s="178">
        <v>0</v>
      </c>
      <c r="T119" s="179">
        <f>S119*H119</f>
        <v>0</v>
      </c>
      <c r="AR119" s="22" t="s">
        <v>22</v>
      </c>
      <c r="AT119" s="22" t="s">
        <v>135</v>
      </c>
      <c r="AU119" s="22" t="s">
        <v>81</v>
      </c>
      <c r="AY119" s="22" t="s">
        <v>133</v>
      </c>
      <c r="BE119" s="180">
        <f>IF(N119="základní",J119,0)</f>
        <v>704</v>
      </c>
      <c r="BF119" s="180">
        <f>IF(N119="snížená",J119,0)</f>
        <v>0</v>
      </c>
      <c r="BG119" s="180">
        <f>IF(N119="zákl. přenesená",J119,0)</f>
        <v>0</v>
      </c>
      <c r="BH119" s="180">
        <f>IF(N119="sníž. přenesená",J119,0)</f>
        <v>0</v>
      </c>
      <c r="BI119" s="180">
        <f>IF(N119="nulová",J119,0)</f>
        <v>0</v>
      </c>
      <c r="BJ119" s="22" t="s">
        <v>22</v>
      </c>
      <c r="BK119" s="180">
        <f>ROUND(I119*H119,2)</f>
        <v>704</v>
      </c>
      <c r="BL119" s="22" t="s">
        <v>22</v>
      </c>
      <c r="BM119" s="22" t="s">
        <v>1664</v>
      </c>
    </row>
    <row r="120" spans="2:65" s="1" customFormat="1" ht="27">
      <c r="B120" s="36"/>
      <c r="C120" s="58"/>
      <c r="D120" s="196" t="s">
        <v>142</v>
      </c>
      <c r="E120" s="58"/>
      <c r="F120" s="208" t="s">
        <v>1560</v>
      </c>
      <c r="G120" s="58"/>
      <c r="H120" s="58"/>
      <c r="I120" s="58"/>
      <c r="J120" s="58"/>
      <c r="K120" s="58"/>
      <c r="L120" s="56"/>
      <c r="M120" s="183"/>
      <c r="N120" s="37"/>
      <c r="O120" s="37"/>
      <c r="P120" s="37"/>
      <c r="Q120" s="37"/>
      <c r="R120" s="37"/>
      <c r="S120" s="37"/>
      <c r="T120" s="73"/>
      <c r="AT120" s="22" t="s">
        <v>142</v>
      </c>
      <c r="AU120" s="22" t="s">
        <v>81</v>
      </c>
    </row>
    <row r="121" spans="2:65" s="1" customFormat="1" ht="22.5" customHeight="1">
      <c r="B121" s="36"/>
      <c r="C121" s="209" t="s">
        <v>259</v>
      </c>
      <c r="D121" s="209" t="s">
        <v>232</v>
      </c>
      <c r="E121" s="210" t="s">
        <v>1665</v>
      </c>
      <c r="F121" s="211" t="s">
        <v>1666</v>
      </c>
      <c r="G121" s="212" t="s">
        <v>293</v>
      </c>
      <c r="H121" s="213">
        <v>4.0599999999999996</v>
      </c>
      <c r="I121" s="214">
        <v>157</v>
      </c>
      <c r="J121" s="214">
        <f>ROUND(I121*H121,2)</f>
        <v>637.41999999999996</v>
      </c>
      <c r="K121" s="211" t="s">
        <v>139</v>
      </c>
      <c r="L121" s="215"/>
      <c r="M121" s="216" t="s">
        <v>20</v>
      </c>
      <c r="N121" s="217" t="s">
        <v>43</v>
      </c>
      <c r="O121" s="178">
        <v>0</v>
      </c>
      <c r="P121" s="178">
        <f>O121*H121</f>
        <v>0</v>
      </c>
      <c r="Q121" s="178">
        <v>5.5000000000000003E-4</v>
      </c>
      <c r="R121" s="178">
        <f>Q121*H121</f>
        <v>2.2329999999999997E-3</v>
      </c>
      <c r="S121" s="178">
        <v>0</v>
      </c>
      <c r="T121" s="179">
        <f>S121*H121</f>
        <v>0</v>
      </c>
      <c r="AR121" s="22" t="s">
        <v>81</v>
      </c>
      <c r="AT121" s="22" t="s">
        <v>232</v>
      </c>
      <c r="AU121" s="22" t="s">
        <v>81</v>
      </c>
      <c r="AY121" s="22" t="s">
        <v>133</v>
      </c>
      <c r="BE121" s="180">
        <f>IF(N121="základní",J121,0)</f>
        <v>637.41999999999996</v>
      </c>
      <c r="BF121" s="180">
        <f>IF(N121="snížená",J121,0)</f>
        <v>0</v>
      </c>
      <c r="BG121" s="180">
        <f>IF(N121="zákl. přenesená",J121,0)</f>
        <v>0</v>
      </c>
      <c r="BH121" s="180">
        <f>IF(N121="sníž. přenesená",J121,0)</f>
        <v>0</v>
      </c>
      <c r="BI121" s="180">
        <f>IF(N121="nulová",J121,0)</f>
        <v>0</v>
      </c>
      <c r="BJ121" s="22" t="s">
        <v>22</v>
      </c>
      <c r="BK121" s="180">
        <f>ROUND(I121*H121,2)</f>
        <v>637.41999999999996</v>
      </c>
      <c r="BL121" s="22" t="s">
        <v>22</v>
      </c>
      <c r="BM121" s="22" t="s">
        <v>1667</v>
      </c>
    </row>
    <row r="122" spans="2:65" s="11" customFormat="1">
      <c r="B122" s="184"/>
      <c r="C122" s="185"/>
      <c r="D122" s="196" t="s">
        <v>144</v>
      </c>
      <c r="E122" s="205" t="s">
        <v>20</v>
      </c>
      <c r="F122" s="206" t="s">
        <v>1668</v>
      </c>
      <c r="G122" s="185"/>
      <c r="H122" s="207">
        <v>4.0599999999999996</v>
      </c>
      <c r="I122" s="185"/>
      <c r="J122" s="185"/>
      <c r="K122" s="185"/>
      <c r="L122" s="189"/>
      <c r="M122" s="190"/>
      <c r="N122" s="191"/>
      <c r="O122" s="191"/>
      <c r="P122" s="191"/>
      <c r="Q122" s="191"/>
      <c r="R122" s="191"/>
      <c r="S122" s="191"/>
      <c r="T122" s="192"/>
      <c r="AT122" s="193" t="s">
        <v>144</v>
      </c>
      <c r="AU122" s="193" t="s">
        <v>81</v>
      </c>
      <c r="AV122" s="11" t="s">
        <v>81</v>
      </c>
      <c r="AW122" s="11" t="s">
        <v>146</v>
      </c>
      <c r="AX122" s="11" t="s">
        <v>22</v>
      </c>
      <c r="AY122" s="193" t="s">
        <v>133</v>
      </c>
    </row>
    <row r="123" spans="2:65" s="1" customFormat="1" ht="31.5" customHeight="1">
      <c r="B123" s="36"/>
      <c r="C123" s="170" t="s">
        <v>265</v>
      </c>
      <c r="D123" s="170" t="s">
        <v>135</v>
      </c>
      <c r="E123" s="171" t="s">
        <v>1669</v>
      </c>
      <c r="F123" s="172" t="s">
        <v>1670</v>
      </c>
      <c r="G123" s="173" t="s">
        <v>293</v>
      </c>
      <c r="H123" s="174">
        <v>2</v>
      </c>
      <c r="I123" s="175">
        <v>308</v>
      </c>
      <c r="J123" s="175">
        <f>ROUND(I123*H123,2)</f>
        <v>616</v>
      </c>
      <c r="K123" s="172" t="s">
        <v>139</v>
      </c>
      <c r="L123" s="56"/>
      <c r="M123" s="176" t="s">
        <v>20</v>
      </c>
      <c r="N123" s="177" t="s">
        <v>43</v>
      </c>
      <c r="O123" s="178">
        <v>0.90400000000000003</v>
      </c>
      <c r="P123" s="178">
        <f>O123*H123</f>
        <v>1.8080000000000001</v>
      </c>
      <c r="Q123" s="178">
        <v>0</v>
      </c>
      <c r="R123" s="178">
        <f>Q123*H123</f>
        <v>0</v>
      </c>
      <c r="S123" s="178">
        <v>0</v>
      </c>
      <c r="T123" s="179">
        <f>S123*H123</f>
        <v>0</v>
      </c>
      <c r="AR123" s="22" t="s">
        <v>140</v>
      </c>
      <c r="AT123" s="22" t="s">
        <v>135</v>
      </c>
      <c r="AU123" s="22" t="s">
        <v>81</v>
      </c>
      <c r="AY123" s="22" t="s">
        <v>133</v>
      </c>
      <c r="BE123" s="180">
        <f>IF(N123="základní",J123,0)</f>
        <v>616</v>
      </c>
      <c r="BF123" s="180">
        <f>IF(N123="snížená",J123,0)</f>
        <v>0</v>
      </c>
      <c r="BG123" s="180">
        <f>IF(N123="zákl. přenesená",J123,0)</f>
        <v>0</v>
      </c>
      <c r="BH123" s="180">
        <f>IF(N123="sníž. přenesená",J123,0)</f>
        <v>0</v>
      </c>
      <c r="BI123" s="180">
        <f>IF(N123="nulová",J123,0)</f>
        <v>0</v>
      </c>
      <c r="BJ123" s="22" t="s">
        <v>22</v>
      </c>
      <c r="BK123" s="180">
        <f>ROUND(I123*H123,2)</f>
        <v>616</v>
      </c>
      <c r="BL123" s="22" t="s">
        <v>140</v>
      </c>
      <c r="BM123" s="22" t="s">
        <v>1671</v>
      </c>
    </row>
    <row r="124" spans="2:65" s="1" customFormat="1" ht="40.5">
      <c r="B124" s="36"/>
      <c r="C124" s="58"/>
      <c r="D124" s="196" t="s">
        <v>142</v>
      </c>
      <c r="E124" s="58"/>
      <c r="F124" s="208" t="s">
        <v>322</v>
      </c>
      <c r="G124" s="58"/>
      <c r="H124" s="58"/>
      <c r="I124" s="58"/>
      <c r="J124" s="58"/>
      <c r="K124" s="58"/>
      <c r="L124" s="56"/>
      <c r="M124" s="183"/>
      <c r="N124" s="37"/>
      <c r="O124" s="37"/>
      <c r="P124" s="37"/>
      <c r="Q124" s="37"/>
      <c r="R124" s="37"/>
      <c r="S124" s="37"/>
      <c r="T124" s="73"/>
      <c r="AT124" s="22" t="s">
        <v>142</v>
      </c>
      <c r="AU124" s="22" t="s">
        <v>81</v>
      </c>
    </row>
    <row r="125" spans="2:65" s="1" customFormat="1" ht="22.5" customHeight="1">
      <c r="B125" s="36"/>
      <c r="C125" s="209" t="s">
        <v>270</v>
      </c>
      <c r="D125" s="209" t="s">
        <v>232</v>
      </c>
      <c r="E125" s="210" t="s">
        <v>1672</v>
      </c>
      <c r="F125" s="211" t="s">
        <v>1673</v>
      </c>
      <c r="G125" s="212" t="s">
        <v>293</v>
      </c>
      <c r="H125" s="213">
        <v>2</v>
      </c>
      <c r="I125" s="214">
        <v>2506</v>
      </c>
      <c r="J125" s="214">
        <f>ROUND(I125*H125,2)</f>
        <v>5012</v>
      </c>
      <c r="K125" s="211" t="s">
        <v>20</v>
      </c>
      <c r="L125" s="215"/>
      <c r="M125" s="216" t="s">
        <v>20</v>
      </c>
      <c r="N125" s="217" t="s">
        <v>43</v>
      </c>
      <c r="O125" s="178">
        <v>0</v>
      </c>
      <c r="P125" s="178">
        <f>O125*H125</f>
        <v>0</v>
      </c>
      <c r="Q125" s="178">
        <v>3.9699999999999996E-3</v>
      </c>
      <c r="R125" s="178">
        <f>Q125*H125</f>
        <v>7.9399999999999991E-3</v>
      </c>
      <c r="S125" s="178">
        <v>0</v>
      </c>
      <c r="T125" s="179">
        <f>S125*H125</f>
        <v>0</v>
      </c>
      <c r="AR125" s="22" t="s">
        <v>182</v>
      </c>
      <c r="AT125" s="22" t="s">
        <v>232</v>
      </c>
      <c r="AU125" s="22" t="s">
        <v>81</v>
      </c>
      <c r="AY125" s="22" t="s">
        <v>133</v>
      </c>
      <c r="BE125" s="180">
        <f>IF(N125="základní",J125,0)</f>
        <v>5012</v>
      </c>
      <c r="BF125" s="180">
        <f>IF(N125="snížená",J125,0)</f>
        <v>0</v>
      </c>
      <c r="BG125" s="180">
        <f>IF(N125="zákl. přenesená",J125,0)</f>
        <v>0</v>
      </c>
      <c r="BH125" s="180">
        <f>IF(N125="sníž. přenesená",J125,0)</f>
        <v>0</v>
      </c>
      <c r="BI125" s="180">
        <f>IF(N125="nulová",J125,0)</f>
        <v>0</v>
      </c>
      <c r="BJ125" s="22" t="s">
        <v>22</v>
      </c>
      <c r="BK125" s="180">
        <f>ROUND(I125*H125,2)</f>
        <v>5012</v>
      </c>
      <c r="BL125" s="22" t="s">
        <v>140</v>
      </c>
      <c r="BM125" s="22" t="s">
        <v>1674</v>
      </c>
    </row>
    <row r="126" spans="2:65" s="1" customFormat="1" ht="31.5" customHeight="1">
      <c r="B126" s="36"/>
      <c r="C126" s="170" t="s">
        <v>276</v>
      </c>
      <c r="D126" s="170" t="s">
        <v>135</v>
      </c>
      <c r="E126" s="171" t="s">
        <v>1675</v>
      </c>
      <c r="F126" s="172" t="s">
        <v>1676</v>
      </c>
      <c r="G126" s="173" t="s">
        <v>293</v>
      </c>
      <c r="H126" s="174">
        <v>6</v>
      </c>
      <c r="I126" s="175">
        <v>308</v>
      </c>
      <c r="J126" s="175">
        <f>ROUND(I126*H126,2)</f>
        <v>1848</v>
      </c>
      <c r="K126" s="172" t="s">
        <v>139</v>
      </c>
      <c r="L126" s="56"/>
      <c r="M126" s="176" t="s">
        <v>20</v>
      </c>
      <c r="N126" s="177" t="s">
        <v>43</v>
      </c>
      <c r="O126" s="178">
        <v>0.90400000000000003</v>
      </c>
      <c r="P126" s="178">
        <f>O126*H126</f>
        <v>5.4240000000000004</v>
      </c>
      <c r="Q126" s="178">
        <v>0</v>
      </c>
      <c r="R126" s="178">
        <f>Q126*H126</f>
        <v>0</v>
      </c>
      <c r="S126" s="178">
        <v>0</v>
      </c>
      <c r="T126" s="179">
        <f>S126*H126</f>
        <v>0</v>
      </c>
      <c r="AR126" s="22" t="s">
        <v>140</v>
      </c>
      <c r="AT126" s="22" t="s">
        <v>135</v>
      </c>
      <c r="AU126" s="22" t="s">
        <v>81</v>
      </c>
      <c r="AY126" s="22" t="s">
        <v>133</v>
      </c>
      <c r="BE126" s="180">
        <f>IF(N126="základní",J126,0)</f>
        <v>1848</v>
      </c>
      <c r="BF126" s="180">
        <f>IF(N126="snížená",J126,0)</f>
        <v>0</v>
      </c>
      <c r="BG126" s="180">
        <f>IF(N126="zákl. přenesená",J126,0)</f>
        <v>0</v>
      </c>
      <c r="BH126" s="180">
        <f>IF(N126="sníž. přenesená",J126,0)</f>
        <v>0</v>
      </c>
      <c r="BI126" s="180">
        <f>IF(N126="nulová",J126,0)</f>
        <v>0</v>
      </c>
      <c r="BJ126" s="22" t="s">
        <v>22</v>
      </c>
      <c r="BK126" s="180">
        <f>ROUND(I126*H126,2)</f>
        <v>1848</v>
      </c>
      <c r="BL126" s="22" t="s">
        <v>140</v>
      </c>
      <c r="BM126" s="22" t="s">
        <v>1677</v>
      </c>
    </row>
    <row r="127" spans="2:65" s="1" customFormat="1" ht="40.5">
      <c r="B127" s="36"/>
      <c r="C127" s="58"/>
      <c r="D127" s="196" t="s">
        <v>142</v>
      </c>
      <c r="E127" s="58"/>
      <c r="F127" s="208" t="s">
        <v>322</v>
      </c>
      <c r="G127" s="58"/>
      <c r="H127" s="58"/>
      <c r="I127" s="58"/>
      <c r="J127" s="58"/>
      <c r="K127" s="58"/>
      <c r="L127" s="56"/>
      <c r="M127" s="183"/>
      <c r="N127" s="37"/>
      <c r="O127" s="37"/>
      <c r="P127" s="37"/>
      <c r="Q127" s="37"/>
      <c r="R127" s="37"/>
      <c r="S127" s="37"/>
      <c r="T127" s="73"/>
      <c r="AT127" s="22" t="s">
        <v>142</v>
      </c>
      <c r="AU127" s="22" t="s">
        <v>81</v>
      </c>
    </row>
    <row r="128" spans="2:65" s="1" customFormat="1" ht="22.5" customHeight="1">
      <c r="B128" s="36"/>
      <c r="C128" s="209" t="s">
        <v>282</v>
      </c>
      <c r="D128" s="209" t="s">
        <v>232</v>
      </c>
      <c r="E128" s="210" t="s">
        <v>1678</v>
      </c>
      <c r="F128" s="211" t="s">
        <v>1673</v>
      </c>
      <c r="G128" s="212" t="s">
        <v>293</v>
      </c>
      <c r="H128" s="213">
        <v>6</v>
      </c>
      <c r="I128" s="214">
        <v>3586</v>
      </c>
      <c r="J128" s="214">
        <f>ROUND(I128*H128,2)</f>
        <v>21516</v>
      </c>
      <c r="K128" s="211" t="s">
        <v>20</v>
      </c>
      <c r="L128" s="215"/>
      <c r="M128" s="216" t="s">
        <v>20</v>
      </c>
      <c r="N128" s="217" t="s">
        <v>43</v>
      </c>
      <c r="O128" s="178">
        <v>0</v>
      </c>
      <c r="P128" s="178">
        <f>O128*H128</f>
        <v>0</v>
      </c>
      <c r="Q128" s="178">
        <v>4.8500000000000001E-3</v>
      </c>
      <c r="R128" s="178">
        <f>Q128*H128</f>
        <v>2.9100000000000001E-2</v>
      </c>
      <c r="S128" s="178">
        <v>0</v>
      </c>
      <c r="T128" s="179">
        <f>S128*H128</f>
        <v>0</v>
      </c>
      <c r="AR128" s="22" t="s">
        <v>182</v>
      </c>
      <c r="AT128" s="22" t="s">
        <v>232</v>
      </c>
      <c r="AU128" s="22" t="s">
        <v>81</v>
      </c>
      <c r="AY128" s="22" t="s">
        <v>133</v>
      </c>
      <c r="BE128" s="180">
        <f>IF(N128="základní",J128,0)</f>
        <v>21516</v>
      </c>
      <c r="BF128" s="180">
        <f>IF(N128="snížená",J128,0)</f>
        <v>0</v>
      </c>
      <c r="BG128" s="180">
        <f>IF(N128="zákl. přenesená",J128,0)</f>
        <v>0</v>
      </c>
      <c r="BH128" s="180">
        <f>IF(N128="sníž. přenesená",J128,0)</f>
        <v>0</v>
      </c>
      <c r="BI128" s="180">
        <f>IF(N128="nulová",J128,0)</f>
        <v>0</v>
      </c>
      <c r="BJ128" s="22" t="s">
        <v>22</v>
      </c>
      <c r="BK128" s="180">
        <f>ROUND(I128*H128,2)</f>
        <v>21516</v>
      </c>
      <c r="BL128" s="22" t="s">
        <v>140</v>
      </c>
      <c r="BM128" s="22" t="s">
        <v>1679</v>
      </c>
    </row>
    <row r="129" spans="2:65" s="1" customFormat="1" ht="31.5" customHeight="1">
      <c r="B129" s="36"/>
      <c r="C129" s="170" t="s">
        <v>286</v>
      </c>
      <c r="D129" s="170" t="s">
        <v>135</v>
      </c>
      <c r="E129" s="171" t="s">
        <v>1680</v>
      </c>
      <c r="F129" s="172" t="s">
        <v>655</v>
      </c>
      <c r="G129" s="173" t="s">
        <v>293</v>
      </c>
      <c r="H129" s="174">
        <v>8</v>
      </c>
      <c r="I129" s="175">
        <v>756</v>
      </c>
      <c r="J129" s="175">
        <f>ROUND(I129*H129,2)</f>
        <v>6048</v>
      </c>
      <c r="K129" s="172" t="s">
        <v>139</v>
      </c>
      <c r="L129" s="56"/>
      <c r="M129" s="176" t="s">
        <v>20</v>
      </c>
      <c r="N129" s="177" t="s">
        <v>43</v>
      </c>
      <c r="O129" s="178">
        <v>1.32</v>
      </c>
      <c r="P129" s="178">
        <f>O129*H129</f>
        <v>10.56</v>
      </c>
      <c r="Q129" s="178">
        <v>1.65E-3</v>
      </c>
      <c r="R129" s="178">
        <f>Q129*H129</f>
        <v>1.32E-2</v>
      </c>
      <c r="S129" s="178">
        <v>0</v>
      </c>
      <c r="T129" s="179">
        <f>S129*H129</f>
        <v>0</v>
      </c>
      <c r="AR129" s="22" t="s">
        <v>22</v>
      </c>
      <c r="AT129" s="22" t="s">
        <v>135</v>
      </c>
      <c r="AU129" s="22" t="s">
        <v>81</v>
      </c>
      <c r="AY129" s="22" t="s">
        <v>133</v>
      </c>
      <c r="BE129" s="180">
        <f>IF(N129="základní",J129,0)</f>
        <v>6048</v>
      </c>
      <c r="BF129" s="180">
        <f>IF(N129="snížená",J129,0)</f>
        <v>0</v>
      </c>
      <c r="BG129" s="180">
        <f>IF(N129="zákl. přenesená",J129,0)</f>
        <v>0</v>
      </c>
      <c r="BH129" s="180">
        <f>IF(N129="sníž. přenesená",J129,0)</f>
        <v>0</v>
      </c>
      <c r="BI129" s="180">
        <f>IF(N129="nulová",J129,0)</f>
        <v>0</v>
      </c>
      <c r="BJ129" s="22" t="s">
        <v>22</v>
      </c>
      <c r="BK129" s="180">
        <f>ROUND(I129*H129,2)</f>
        <v>6048</v>
      </c>
      <c r="BL129" s="22" t="s">
        <v>22</v>
      </c>
      <c r="BM129" s="22" t="s">
        <v>1681</v>
      </c>
    </row>
    <row r="130" spans="2:65" s="1" customFormat="1" ht="256.5">
      <c r="B130" s="36"/>
      <c r="C130" s="58"/>
      <c r="D130" s="196" t="s">
        <v>142</v>
      </c>
      <c r="E130" s="58"/>
      <c r="F130" s="208" t="s">
        <v>351</v>
      </c>
      <c r="G130" s="58"/>
      <c r="H130" s="58"/>
      <c r="I130" s="58"/>
      <c r="J130" s="58"/>
      <c r="K130" s="58"/>
      <c r="L130" s="56"/>
      <c r="M130" s="183"/>
      <c r="N130" s="37"/>
      <c r="O130" s="37"/>
      <c r="P130" s="37"/>
      <c r="Q130" s="37"/>
      <c r="R130" s="37"/>
      <c r="S130" s="37"/>
      <c r="T130" s="73"/>
      <c r="AT130" s="22" t="s">
        <v>142</v>
      </c>
      <c r="AU130" s="22" t="s">
        <v>81</v>
      </c>
    </row>
    <row r="131" spans="2:65" s="1" customFormat="1" ht="22.5" customHeight="1">
      <c r="B131" s="36"/>
      <c r="C131" s="209" t="s">
        <v>290</v>
      </c>
      <c r="D131" s="209" t="s">
        <v>232</v>
      </c>
      <c r="E131" s="210" t="s">
        <v>657</v>
      </c>
      <c r="F131" s="211" t="s">
        <v>658</v>
      </c>
      <c r="G131" s="212" t="s">
        <v>293</v>
      </c>
      <c r="H131" s="213">
        <v>8</v>
      </c>
      <c r="I131" s="214">
        <v>7064</v>
      </c>
      <c r="J131" s="214">
        <f>ROUND(I131*H131,2)</f>
        <v>56512</v>
      </c>
      <c r="K131" s="211" t="s">
        <v>20</v>
      </c>
      <c r="L131" s="215"/>
      <c r="M131" s="216" t="s">
        <v>20</v>
      </c>
      <c r="N131" s="217" t="s">
        <v>43</v>
      </c>
      <c r="O131" s="178">
        <v>0</v>
      </c>
      <c r="P131" s="178">
        <f>O131*H131</f>
        <v>0</v>
      </c>
      <c r="Q131" s="178">
        <v>2.5999999999999999E-2</v>
      </c>
      <c r="R131" s="178">
        <f>Q131*H131</f>
        <v>0.20799999999999999</v>
      </c>
      <c r="S131" s="178">
        <v>0</v>
      </c>
      <c r="T131" s="179">
        <f>S131*H131</f>
        <v>0</v>
      </c>
      <c r="AR131" s="22" t="s">
        <v>182</v>
      </c>
      <c r="AT131" s="22" t="s">
        <v>232</v>
      </c>
      <c r="AU131" s="22" t="s">
        <v>81</v>
      </c>
      <c r="AY131" s="22" t="s">
        <v>133</v>
      </c>
      <c r="BE131" s="180">
        <f>IF(N131="základní",J131,0)</f>
        <v>56512</v>
      </c>
      <c r="BF131" s="180">
        <f>IF(N131="snížená",J131,0)</f>
        <v>0</v>
      </c>
      <c r="BG131" s="180">
        <f>IF(N131="zákl. přenesená",J131,0)</f>
        <v>0</v>
      </c>
      <c r="BH131" s="180">
        <f>IF(N131="sníž. přenesená",J131,0)</f>
        <v>0</v>
      </c>
      <c r="BI131" s="180">
        <f>IF(N131="nulová",J131,0)</f>
        <v>0</v>
      </c>
      <c r="BJ131" s="22" t="s">
        <v>22</v>
      </c>
      <c r="BK131" s="180">
        <f>ROUND(I131*H131,2)</f>
        <v>56512</v>
      </c>
      <c r="BL131" s="22" t="s">
        <v>140</v>
      </c>
      <c r="BM131" s="22" t="s">
        <v>1682</v>
      </c>
    </row>
    <row r="132" spans="2:65" s="1" customFormat="1" ht="22.5" customHeight="1">
      <c r="B132" s="36"/>
      <c r="C132" s="170" t="s">
        <v>295</v>
      </c>
      <c r="D132" s="170" t="s">
        <v>135</v>
      </c>
      <c r="E132" s="171" t="s">
        <v>1683</v>
      </c>
      <c r="F132" s="172" t="s">
        <v>1684</v>
      </c>
      <c r="G132" s="173" t="s">
        <v>293</v>
      </c>
      <c r="H132" s="174">
        <v>1</v>
      </c>
      <c r="I132" s="175">
        <v>328</v>
      </c>
      <c r="J132" s="175">
        <f>ROUND(I132*H132,2)</f>
        <v>328</v>
      </c>
      <c r="K132" s="172" t="s">
        <v>139</v>
      </c>
      <c r="L132" s="56"/>
      <c r="M132" s="176" t="s">
        <v>20</v>
      </c>
      <c r="N132" s="177" t="s">
        <v>43</v>
      </c>
      <c r="O132" s="178">
        <v>0.93</v>
      </c>
      <c r="P132" s="178">
        <f>O132*H132</f>
        <v>0.93</v>
      </c>
      <c r="Q132" s="178">
        <v>6.8000000000000005E-4</v>
      </c>
      <c r="R132" s="178">
        <f>Q132*H132</f>
        <v>6.8000000000000005E-4</v>
      </c>
      <c r="S132" s="178">
        <v>0</v>
      </c>
      <c r="T132" s="179">
        <f>S132*H132</f>
        <v>0</v>
      </c>
      <c r="AR132" s="22" t="s">
        <v>140</v>
      </c>
      <c r="AT132" s="22" t="s">
        <v>135</v>
      </c>
      <c r="AU132" s="22" t="s">
        <v>81</v>
      </c>
      <c r="AY132" s="22" t="s">
        <v>133</v>
      </c>
      <c r="BE132" s="180">
        <f>IF(N132="základní",J132,0)</f>
        <v>328</v>
      </c>
      <c r="BF132" s="180">
        <f>IF(N132="snížená",J132,0)</f>
        <v>0</v>
      </c>
      <c r="BG132" s="180">
        <f>IF(N132="zákl. přenesená",J132,0)</f>
        <v>0</v>
      </c>
      <c r="BH132" s="180">
        <f>IF(N132="sníž. přenesená",J132,0)</f>
        <v>0</v>
      </c>
      <c r="BI132" s="180">
        <f>IF(N132="nulová",J132,0)</f>
        <v>0</v>
      </c>
      <c r="BJ132" s="22" t="s">
        <v>22</v>
      </c>
      <c r="BK132" s="180">
        <f>ROUND(I132*H132,2)</f>
        <v>328</v>
      </c>
      <c r="BL132" s="22" t="s">
        <v>140</v>
      </c>
      <c r="BM132" s="22" t="s">
        <v>1685</v>
      </c>
    </row>
    <row r="133" spans="2:65" s="1" customFormat="1" ht="256.5">
      <c r="B133" s="36"/>
      <c r="C133" s="58"/>
      <c r="D133" s="196" t="s">
        <v>142</v>
      </c>
      <c r="E133" s="58"/>
      <c r="F133" s="208" t="s">
        <v>351</v>
      </c>
      <c r="G133" s="58"/>
      <c r="H133" s="58"/>
      <c r="I133" s="58"/>
      <c r="J133" s="58"/>
      <c r="K133" s="58"/>
      <c r="L133" s="56"/>
      <c r="M133" s="183"/>
      <c r="N133" s="37"/>
      <c r="O133" s="37"/>
      <c r="P133" s="37"/>
      <c r="Q133" s="37"/>
      <c r="R133" s="37"/>
      <c r="S133" s="37"/>
      <c r="T133" s="73"/>
      <c r="AT133" s="22" t="s">
        <v>142</v>
      </c>
      <c r="AU133" s="22" t="s">
        <v>81</v>
      </c>
    </row>
    <row r="134" spans="2:65" s="1" customFormat="1" ht="22.5" customHeight="1">
      <c r="B134" s="36"/>
      <c r="C134" s="209" t="s">
        <v>301</v>
      </c>
      <c r="D134" s="209" t="s">
        <v>232</v>
      </c>
      <c r="E134" s="210" t="s">
        <v>1686</v>
      </c>
      <c r="F134" s="211" t="s">
        <v>1687</v>
      </c>
      <c r="G134" s="212" t="s">
        <v>293</v>
      </c>
      <c r="H134" s="213">
        <v>1</v>
      </c>
      <c r="I134" s="214">
        <v>3913</v>
      </c>
      <c r="J134" s="214">
        <f>ROUND(I134*H134,2)</f>
        <v>3913</v>
      </c>
      <c r="K134" s="211" t="s">
        <v>20</v>
      </c>
      <c r="L134" s="215"/>
      <c r="M134" s="216" t="s">
        <v>20</v>
      </c>
      <c r="N134" s="217" t="s">
        <v>43</v>
      </c>
      <c r="O134" s="178">
        <v>0</v>
      </c>
      <c r="P134" s="178">
        <f>O134*H134</f>
        <v>0</v>
      </c>
      <c r="Q134" s="178">
        <v>2.1999999999999999E-2</v>
      </c>
      <c r="R134" s="178">
        <f>Q134*H134</f>
        <v>2.1999999999999999E-2</v>
      </c>
      <c r="S134" s="178">
        <v>0</v>
      </c>
      <c r="T134" s="179">
        <f>S134*H134</f>
        <v>0</v>
      </c>
      <c r="AR134" s="22" t="s">
        <v>182</v>
      </c>
      <c r="AT134" s="22" t="s">
        <v>232</v>
      </c>
      <c r="AU134" s="22" t="s">
        <v>81</v>
      </c>
      <c r="AY134" s="22" t="s">
        <v>133</v>
      </c>
      <c r="BE134" s="180">
        <f>IF(N134="základní",J134,0)</f>
        <v>3913</v>
      </c>
      <c r="BF134" s="180">
        <f>IF(N134="snížená",J134,0)</f>
        <v>0</v>
      </c>
      <c r="BG134" s="180">
        <f>IF(N134="zákl. přenesená",J134,0)</f>
        <v>0</v>
      </c>
      <c r="BH134" s="180">
        <f>IF(N134="sníž. přenesená",J134,0)</f>
        <v>0</v>
      </c>
      <c r="BI134" s="180">
        <f>IF(N134="nulová",J134,0)</f>
        <v>0</v>
      </c>
      <c r="BJ134" s="22" t="s">
        <v>22</v>
      </c>
      <c r="BK134" s="180">
        <f>ROUND(I134*H134,2)</f>
        <v>3913</v>
      </c>
      <c r="BL134" s="22" t="s">
        <v>140</v>
      </c>
      <c r="BM134" s="22" t="s">
        <v>1688</v>
      </c>
    </row>
    <row r="135" spans="2:65" s="1" customFormat="1" ht="31.5" customHeight="1">
      <c r="B135" s="36"/>
      <c r="C135" s="170" t="s">
        <v>305</v>
      </c>
      <c r="D135" s="170" t="s">
        <v>135</v>
      </c>
      <c r="E135" s="171" t="s">
        <v>1689</v>
      </c>
      <c r="F135" s="172" t="s">
        <v>1690</v>
      </c>
      <c r="G135" s="173" t="s">
        <v>293</v>
      </c>
      <c r="H135" s="174">
        <v>1</v>
      </c>
      <c r="I135" s="175">
        <v>842</v>
      </c>
      <c r="J135" s="175">
        <f>ROUND(I135*H135,2)</f>
        <v>842</v>
      </c>
      <c r="K135" s="172" t="s">
        <v>139</v>
      </c>
      <c r="L135" s="56"/>
      <c r="M135" s="176" t="s">
        <v>20</v>
      </c>
      <c r="N135" s="177" t="s">
        <v>43</v>
      </c>
      <c r="O135" s="178">
        <v>3.51</v>
      </c>
      <c r="P135" s="178">
        <f>O135*H135</f>
        <v>3.51</v>
      </c>
      <c r="Q135" s="178">
        <v>0</v>
      </c>
      <c r="R135" s="178">
        <f>Q135*H135</f>
        <v>0</v>
      </c>
      <c r="S135" s="178">
        <v>0</v>
      </c>
      <c r="T135" s="179">
        <f>S135*H135</f>
        <v>0</v>
      </c>
      <c r="AR135" s="22" t="s">
        <v>140</v>
      </c>
      <c r="AT135" s="22" t="s">
        <v>135</v>
      </c>
      <c r="AU135" s="22" t="s">
        <v>81</v>
      </c>
      <c r="AY135" s="22" t="s">
        <v>133</v>
      </c>
      <c r="BE135" s="180">
        <f>IF(N135="základní",J135,0)</f>
        <v>842</v>
      </c>
      <c r="BF135" s="180">
        <f>IF(N135="snížená",J135,0)</f>
        <v>0</v>
      </c>
      <c r="BG135" s="180">
        <f>IF(N135="zákl. přenesená",J135,0)</f>
        <v>0</v>
      </c>
      <c r="BH135" s="180">
        <f>IF(N135="sníž. přenesená",J135,0)</f>
        <v>0</v>
      </c>
      <c r="BI135" s="180">
        <f>IF(N135="nulová",J135,0)</f>
        <v>0</v>
      </c>
      <c r="BJ135" s="22" t="s">
        <v>22</v>
      </c>
      <c r="BK135" s="180">
        <f>ROUND(I135*H135,2)</f>
        <v>842</v>
      </c>
      <c r="BL135" s="22" t="s">
        <v>140</v>
      </c>
      <c r="BM135" s="22" t="s">
        <v>1691</v>
      </c>
    </row>
    <row r="136" spans="2:65" s="1" customFormat="1" ht="256.5">
      <c r="B136" s="36"/>
      <c r="C136" s="58"/>
      <c r="D136" s="196" t="s">
        <v>142</v>
      </c>
      <c r="E136" s="58"/>
      <c r="F136" s="208" t="s">
        <v>351</v>
      </c>
      <c r="G136" s="58"/>
      <c r="H136" s="58"/>
      <c r="I136" s="58"/>
      <c r="J136" s="58"/>
      <c r="K136" s="58"/>
      <c r="L136" s="56"/>
      <c r="M136" s="183"/>
      <c r="N136" s="37"/>
      <c r="O136" s="37"/>
      <c r="P136" s="37"/>
      <c r="Q136" s="37"/>
      <c r="R136" s="37"/>
      <c r="S136" s="37"/>
      <c r="T136" s="73"/>
      <c r="AT136" s="22" t="s">
        <v>142</v>
      </c>
      <c r="AU136" s="22" t="s">
        <v>81</v>
      </c>
    </row>
    <row r="137" spans="2:65" s="1" customFormat="1" ht="22.5" customHeight="1">
      <c r="B137" s="36"/>
      <c r="C137" s="209" t="s">
        <v>309</v>
      </c>
      <c r="D137" s="209" t="s">
        <v>232</v>
      </c>
      <c r="E137" s="210" t="s">
        <v>1692</v>
      </c>
      <c r="F137" s="211" t="s">
        <v>1693</v>
      </c>
      <c r="G137" s="212" t="s">
        <v>293</v>
      </c>
      <c r="H137" s="213">
        <v>1</v>
      </c>
      <c r="I137" s="214">
        <v>2607</v>
      </c>
      <c r="J137" s="214">
        <f>ROUND(I137*H137,2)</f>
        <v>2607</v>
      </c>
      <c r="K137" s="211" t="s">
        <v>20</v>
      </c>
      <c r="L137" s="215"/>
      <c r="M137" s="216" t="s">
        <v>20</v>
      </c>
      <c r="N137" s="217" t="s">
        <v>43</v>
      </c>
      <c r="O137" s="178">
        <v>0</v>
      </c>
      <c r="P137" s="178">
        <f>O137*H137</f>
        <v>0</v>
      </c>
      <c r="Q137" s="178">
        <v>3.5999999999999999E-3</v>
      </c>
      <c r="R137" s="178">
        <f>Q137*H137</f>
        <v>3.5999999999999999E-3</v>
      </c>
      <c r="S137" s="178">
        <v>0</v>
      </c>
      <c r="T137" s="179">
        <f>S137*H137</f>
        <v>0</v>
      </c>
      <c r="AR137" s="22" t="s">
        <v>182</v>
      </c>
      <c r="AT137" s="22" t="s">
        <v>232</v>
      </c>
      <c r="AU137" s="22" t="s">
        <v>81</v>
      </c>
      <c r="AY137" s="22" t="s">
        <v>133</v>
      </c>
      <c r="BE137" s="180">
        <f>IF(N137="základní",J137,0)</f>
        <v>2607</v>
      </c>
      <c r="BF137" s="180">
        <f>IF(N137="snížená",J137,0)</f>
        <v>0</v>
      </c>
      <c r="BG137" s="180">
        <f>IF(N137="zákl. přenesená",J137,0)</f>
        <v>0</v>
      </c>
      <c r="BH137" s="180">
        <f>IF(N137="sníž. přenesená",J137,0)</f>
        <v>0</v>
      </c>
      <c r="BI137" s="180">
        <f>IF(N137="nulová",J137,0)</f>
        <v>0</v>
      </c>
      <c r="BJ137" s="22" t="s">
        <v>22</v>
      </c>
      <c r="BK137" s="180">
        <f>ROUND(I137*H137,2)</f>
        <v>2607</v>
      </c>
      <c r="BL137" s="22" t="s">
        <v>140</v>
      </c>
      <c r="BM137" s="22" t="s">
        <v>1694</v>
      </c>
    </row>
    <row r="138" spans="2:65" s="1" customFormat="1" ht="31.5" customHeight="1">
      <c r="B138" s="36"/>
      <c r="C138" s="170" t="s">
        <v>314</v>
      </c>
      <c r="D138" s="170" t="s">
        <v>135</v>
      </c>
      <c r="E138" s="171" t="s">
        <v>1695</v>
      </c>
      <c r="F138" s="172" t="s">
        <v>1696</v>
      </c>
      <c r="G138" s="173" t="s">
        <v>293</v>
      </c>
      <c r="H138" s="174">
        <v>2</v>
      </c>
      <c r="I138" s="175">
        <v>1070</v>
      </c>
      <c r="J138" s="175">
        <f>ROUND(I138*H138,2)</f>
        <v>2140</v>
      </c>
      <c r="K138" s="172" t="s">
        <v>139</v>
      </c>
      <c r="L138" s="56"/>
      <c r="M138" s="176" t="s">
        <v>20</v>
      </c>
      <c r="N138" s="177" t="s">
        <v>43</v>
      </c>
      <c r="O138" s="178">
        <v>1.55</v>
      </c>
      <c r="P138" s="178">
        <f>O138*H138</f>
        <v>3.1</v>
      </c>
      <c r="Q138" s="178">
        <v>2.96E-3</v>
      </c>
      <c r="R138" s="178">
        <f>Q138*H138</f>
        <v>5.9199999999999999E-3</v>
      </c>
      <c r="S138" s="178">
        <v>0</v>
      </c>
      <c r="T138" s="179">
        <f>S138*H138</f>
        <v>0</v>
      </c>
      <c r="AR138" s="22" t="s">
        <v>22</v>
      </c>
      <c r="AT138" s="22" t="s">
        <v>135</v>
      </c>
      <c r="AU138" s="22" t="s">
        <v>81</v>
      </c>
      <c r="AY138" s="22" t="s">
        <v>133</v>
      </c>
      <c r="BE138" s="180">
        <f>IF(N138="základní",J138,0)</f>
        <v>2140</v>
      </c>
      <c r="BF138" s="180">
        <f>IF(N138="snížená",J138,0)</f>
        <v>0</v>
      </c>
      <c r="BG138" s="180">
        <f>IF(N138="zákl. přenesená",J138,0)</f>
        <v>0</v>
      </c>
      <c r="BH138" s="180">
        <f>IF(N138="sníž. přenesená",J138,0)</f>
        <v>0</v>
      </c>
      <c r="BI138" s="180">
        <f>IF(N138="nulová",J138,0)</f>
        <v>0</v>
      </c>
      <c r="BJ138" s="22" t="s">
        <v>22</v>
      </c>
      <c r="BK138" s="180">
        <f>ROUND(I138*H138,2)</f>
        <v>2140</v>
      </c>
      <c r="BL138" s="22" t="s">
        <v>22</v>
      </c>
      <c r="BM138" s="22" t="s">
        <v>1697</v>
      </c>
    </row>
    <row r="139" spans="2:65" s="1" customFormat="1" ht="256.5">
      <c r="B139" s="36"/>
      <c r="C139" s="58"/>
      <c r="D139" s="196" t="s">
        <v>142</v>
      </c>
      <c r="E139" s="58"/>
      <c r="F139" s="208" t="s">
        <v>351</v>
      </c>
      <c r="G139" s="58"/>
      <c r="H139" s="58"/>
      <c r="I139" s="58"/>
      <c r="J139" s="58"/>
      <c r="K139" s="58"/>
      <c r="L139" s="56"/>
      <c r="M139" s="183"/>
      <c r="N139" s="37"/>
      <c r="O139" s="37"/>
      <c r="P139" s="37"/>
      <c r="Q139" s="37"/>
      <c r="R139" s="37"/>
      <c r="S139" s="37"/>
      <c r="T139" s="73"/>
      <c r="AT139" s="22" t="s">
        <v>142</v>
      </c>
      <c r="AU139" s="22" t="s">
        <v>81</v>
      </c>
    </row>
    <row r="140" spans="2:65" s="1" customFormat="1" ht="22.5" customHeight="1">
      <c r="B140" s="36"/>
      <c r="C140" s="209" t="s">
        <v>318</v>
      </c>
      <c r="D140" s="209" t="s">
        <v>232</v>
      </c>
      <c r="E140" s="210" t="s">
        <v>1698</v>
      </c>
      <c r="F140" s="211" t="s">
        <v>1699</v>
      </c>
      <c r="G140" s="212" t="s">
        <v>293</v>
      </c>
      <c r="H140" s="213">
        <v>2</v>
      </c>
      <c r="I140" s="214">
        <v>11318</v>
      </c>
      <c r="J140" s="214">
        <f>ROUND(I140*H140,2)</f>
        <v>22636</v>
      </c>
      <c r="K140" s="211" t="s">
        <v>20</v>
      </c>
      <c r="L140" s="215"/>
      <c r="M140" s="216" t="s">
        <v>20</v>
      </c>
      <c r="N140" s="217" t="s">
        <v>43</v>
      </c>
      <c r="O140" s="178">
        <v>0</v>
      </c>
      <c r="P140" s="178">
        <f>O140*H140</f>
        <v>0</v>
      </c>
      <c r="Q140" s="178">
        <v>4.2799999999999998E-2</v>
      </c>
      <c r="R140" s="178">
        <f>Q140*H140</f>
        <v>8.5599999999999996E-2</v>
      </c>
      <c r="S140" s="178">
        <v>0</v>
      </c>
      <c r="T140" s="179">
        <f>S140*H140</f>
        <v>0</v>
      </c>
      <c r="AR140" s="22" t="s">
        <v>182</v>
      </c>
      <c r="AT140" s="22" t="s">
        <v>232</v>
      </c>
      <c r="AU140" s="22" t="s">
        <v>81</v>
      </c>
      <c r="AY140" s="22" t="s">
        <v>133</v>
      </c>
      <c r="BE140" s="180">
        <f>IF(N140="základní",J140,0)</f>
        <v>22636</v>
      </c>
      <c r="BF140" s="180">
        <f>IF(N140="snížená",J140,0)</f>
        <v>0</v>
      </c>
      <c r="BG140" s="180">
        <f>IF(N140="zákl. přenesená",J140,0)</f>
        <v>0</v>
      </c>
      <c r="BH140" s="180">
        <f>IF(N140="sníž. přenesená",J140,0)</f>
        <v>0</v>
      </c>
      <c r="BI140" s="180">
        <f>IF(N140="nulová",J140,0)</f>
        <v>0</v>
      </c>
      <c r="BJ140" s="22" t="s">
        <v>22</v>
      </c>
      <c r="BK140" s="180">
        <f>ROUND(I140*H140,2)</f>
        <v>22636</v>
      </c>
      <c r="BL140" s="22" t="s">
        <v>140</v>
      </c>
      <c r="BM140" s="22" t="s">
        <v>1700</v>
      </c>
    </row>
    <row r="141" spans="2:65" s="1" customFormat="1" ht="22.5" customHeight="1">
      <c r="B141" s="36"/>
      <c r="C141" s="170" t="s">
        <v>323</v>
      </c>
      <c r="D141" s="170" t="s">
        <v>135</v>
      </c>
      <c r="E141" s="171" t="s">
        <v>1701</v>
      </c>
      <c r="F141" s="172" t="s">
        <v>1702</v>
      </c>
      <c r="G141" s="173" t="s">
        <v>293</v>
      </c>
      <c r="H141" s="174">
        <v>1</v>
      </c>
      <c r="I141" s="175">
        <v>483</v>
      </c>
      <c r="J141" s="175">
        <f>ROUND(I141*H141,2)</f>
        <v>483</v>
      </c>
      <c r="K141" s="172" t="s">
        <v>139</v>
      </c>
      <c r="L141" s="56"/>
      <c r="M141" s="176" t="s">
        <v>20</v>
      </c>
      <c r="N141" s="177" t="s">
        <v>43</v>
      </c>
      <c r="O141" s="178">
        <v>1.1299999999999999</v>
      </c>
      <c r="P141" s="178">
        <f>O141*H141</f>
        <v>1.1299999999999999</v>
      </c>
      <c r="Q141" s="178">
        <v>1.42E-3</v>
      </c>
      <c r="R141" s="178">
        <f>Q141*H141</f>
        <v>1.42E-3</v>
      </c>
      <c r="S141" s="178">
        <v>0</v>
      </c>
      <c r="T141" s="179">
        <f>S141*H141</f>
        <v>0</v>
      </c>
      <c r="AR141" s="22" t="s">
        <v>22</v>
      </c>
      <c r="AT141" s="22" t="s">
        <v>135</v>
      </c>
      <c r="AU141" s="22" t="s">
        <v>81</v>
      </c>
      <c r="AY141" s="22" t="s">
        <v>133</v>
      </c>
      <c r="BE141" s="180">
        <f>IF(N141="základní",J141,0)</f>
        <v>483</v>
      </c>
      <c r="BF141" s="180">
        <f>IF(N141="snížená",J141,0)</f>
        <v>0</v>
      </c>
      <c r="BG141" s="180">
        <f>IF(N141="zákl. přenesená",J141,0)</f>
        <v>0</v>
      </c>
      <c r="BH141" s="180">
        <f>IF(N141="sníž. přenesená",J141,0)</f>
        <v>0</v>
      </c>
      <c r="BI141" s="180">
        <f>IF(N141="nulová",J141,0)</f>
        <v>0</v>
      </c>
      <c r="BJ141" s="22" t="s">
        <v>22</v>
      </c>
      <c r="BK141" s="180">
        <f>ROUND(I141*H141,2)</f>
        <v>483</v>
      </c>
      <c r="BL141" s="22" t="s">
        <v>22</v>
      </c>
      <c r="BM141" s="22" t="s">
        <v>1703</v>
      </c>
    </row>
    <row r="142" spans="2:65" s="1" customFormat="1" ht="256.5">
      <c r="B142" s="36"/>
      <c r="C142" s="58"/>
      <c r="D142" s="196" t="s">
        <v>142</v>
      </c>
      <c r="E142" s="58"/>
      <c r="F142" s="208" t="s">
        <v>351</v>
      </c>
      <c r="G142" s="58"/>
      <c r="H142" s="58"/>
      <c r="I142" s="58"/>
      <c r="J142" s="58"/>
      <c r="K142" s="58"/>
      <c r="L142" s="56"/>
      <c r="M142" s="183"/>
      <c r="N142" s="37"/>
      <c r="O142" s="37"/>
      <c r="P142" s="37"/>
      <c r="Q142" s="37"/>
      <c r="R142" s="37"/>
      <c r="S142" s="37"/>
      <c r="T142" s="73"/>
      <c r="AT142" s="22" t="s">
        <v>142</v>
      </c>
      <c r="AU142" s="22" t="s">
        <v>81</v>
      </c>
    </row>
    <row r="143" spans="2:65" s="1" customFormat="1" ht="22.5" customHeight="1">
      <c r="B143" s="36"/>
      <c r="C143" s="209" t="s">
        <v>327</v>
      </c>
      <c r="D143" s="209" t="s">
        <v>232</v>
      </c>
      <c r="E143" s="210" t="s">
        <v>1704</v>
      </c>
      <c r="F143" s="211" t="s">
        <v>1705</v>
      </c>
      <c r="G143" s="212" t="s">
        <v>293</v>
      </c>
      <c r="H143" s="213">
        <v>1</v>
      </c>
      <c r="I143" s="214">
        <v>7615</v>
      </c>
      <c r="J143" s="214">
        <f t="shared" ref="J143:J148" si="0">ROUND(I143*H143,2)</f>
        <v>7615</v>
      </c>
      <c r="K143" s="211" t="s">
        <v>20</v>
      </c>
      <c r="L143" s="215"/>
      <c r="M143" s="216" t="s">
        <v>20</v>
      </c>
      <c r="N143" s="217" t="s">
        <v>43</v>
      </c>
      <c r="O143" s="178">
        <v>0</v>
      </c>
      <c r="P143" s="178">
        <f t="shared" ref="P143:P148" si="1">O143*H143</f>
        <v>0</v>
      </c>
      <c r="Q143" s="178">
        <v>4.2999999999999997E-2</v>
      </c>
      <c r="R143" s="178">
        <f t="shared" ref="R143:R148" si="2">Q143*H143</f>
        <v>4.2999999999999997E-2</v>
      </c>
      <c r="S143" s="178">
        <v>0</v>
      </c>
      <c r="T143" s="179">
        <f t="shared" ref="T143:T148" si="3">S143*H143</f>
        <v>0</v>
      </c>
      <c r="AR143" s="22" t="s">
        <v>182</v>
      </c>
      <c r="AT143" s="22" t="s">
        <v>232</v>
      </c>
      <c r="AU143" s="22" t="s">
        <v>81</v>
      </c>
      <c r="AY143" s="22" t="s">
        <v>133</v>
      </c>
      <c r="BE143" s="180">
        <f t="shared" ref="BE143:BE148" si="4">IF(N143="základní",J143,0)</f>
        <v>7615</v>
      </c>
      <c r="BF143" s="180">
        <f t="shared" ref="BF143:BF148" si="5">IF(N143="snížená",J143,0)</f>
        <v>0</v>
      </c>
      <c r="BG143" s="180">
        <f t="shared" ref="BG143:BG148" si="6">IF(N143="zákl. přenesená",J143,0)</f>
        <v>0</v>
      </c>
      <c r="BH143" s="180">
        <f t="shared" ref="BH143:BH148" si="7">IF(N143="sníž. přenesená",J143,0)</f>
        <v>0</v>
      </c>
      <c r="BI143" s="180">
        <f t="shared" ref="BI143:BI148" si="8">IF(N143="nulová",J143,0)</f>
        <v>0</v>
      </c>
      <c r="BJ143" s="22" t="s">
        <v>22</v>
      </c>
      <c r="BK143" s="180">
        <f t="shared" ref="BK143:BK148" si="9">ROUND(I143*H143,2)</f>
        <v>7615</v>
      </c>
      <c r="BL143" s="22" t="s">
        <v>140</v>
      </c>
      <c r="BM143" s="22" t="s">
        <v>1706</v>
      </c>
    </row>
    <row r="144" spans="2:65" s="1" customFormat="1" ht="22.5" customHeight="1">
      <c r="B144" s="36"/>
      <c r="C144" s="209" t="s">
        <v>331</v>
      </c>
      <c r="D144" s="209" t="s">
        <v>232</v>
      </c>
      <c r="E144" s="210" t="s">
        <v>966</v>
      </c>
      <c r="F144" s="211" t="s">
        <v>1707</v>
      </c>
      <c r="G144" s="212" t="s">
        <v>293</v>
      </c>
      <c r="H144" s="213">
        <v>4</v>
      </c>
      <c r="I144" s="214">
        <v>490</v>
      </c>
      <c r="J144" s="214">
        <f t="shared" si="0"/>
        <v>1960</v>
      </c>
      <c r="K144" s="211" t="s">
        <v>20</v>
      </c>
      <c r="L144" s="215"/>
      <c r="M144" s="216" t="s">
        <v>20</v>
      </c>
      <c r="N144" s="217" t="s">
        <v>43</v>
      </c>
      <c r="O144" s="178">
        <v>0</v>
      </c>
      <c r="P144" s="178">
        <f t="shared" si="1"/>
        <v>0</v>
      </c>
      <c r="Q144" s="178">
        <v>0</v>
      </c>
      <c r="R144" s="178">
        <f t="shared" si="2"/>
        <v>0</v>
      </c>
      <c r="S144" s="178">
        <v>0</v>
      </c>
      <c r="T144" s="179">
        <f t="shared" si="3"/>
        <v>0</v>
      </c>
      <c r="AR144" s="22" t="s">
        <v>182</v>
      </c>
      <c r="AT144" s="22" t="s">
        <v>232</v>
      </c>
      <c r="AU144" s="22" t="s">
        <v>81</v>
      </c>
      <c r="AY144" s="22" t="s">
        <v>133</v>
      </c>
      <c r="BE144" s="180">
        <f t="shared" si="4"/>
        <v>1960</v>
      </c>
      <c r="BF144" s="180">
        <f t="shared" si="5"/>
        <v>0</v>
      </c>
      <c r="BG144" s="180">
        <f t="shared" si="6"/>
        <v>0</v>
      </c>
      <c r="BH144" s="180">
        <f t="shared" si="7"/>
        <v>0</v>
      </c>
      <c r="BI144" s="180">
        <f t="shared" si="8"/>
        <v>0</v>
      </c>
      <c r="BJ144" s="22" t="s">
        <v>22</v>
      </c>
      <c r="BK144" s="180">
        <f t="shared" si="9"/>
        <v>1960</v>
      </c>
      <c r="BL144" s="22" t="s">
        <v>140</v>
      </c>
      <c r="BM144" s="22" t="s">
        <v>1708</v>
      </c>
    </row>
    <row r="145" spans="2:65" s="1" customFormat="1" ht="22.5" customHeight="1">
      <c r="B145" s="36"/>
      <c r="C145" s="209" t="s">
        <v>335</v>
      </c>
      <c r="D145" s="209" t="s">
        <v>232</v>
      </c>
      <c r="E145" s="210" t="s">
        <v>369</v>
      </c>
      <c r="F145" s="211" t="s">
        <v>370</v>
      </c>
      <c r="G145" s="212" t="s">
        <v>293</v>
      </c>
      <c r="H145" s="213">
        <v>21</v>
      </c>
      <c r="I145" s="214">
        <v>887</v>
      </c>
      <c r="J145" s="214">
        <f t="shared" si="0"/>
        <v>18627</v>
      </c>
      <c r="K145" s="211" t="s">
        <v>20</v>
      </c>
      <c r="L145" s="215"/>
      <c r="M145" s="216" t="s">
        <v>20</v>
      </c>
      <c r="N145" s="217" t="s">
        <v>43</v>
      </c>
      <c r="O145" s="178">
        <v>0</v>
      </c>
      <c r="P145" s="178">
        <f t="shared" si="1"/>
        <v>0</v>
      </c>
      <c r="Q145" s="178">
        <v>0</v>
      </c>
      <c r="R145" s="178">
        <f t="shared" si="2"/>
        <v>0</v>
      </c>
      <c r="S145" s="178">
        <v>0</v>
      </c>
      <c r="T145" s="179">
        <f t="shared" si="3"/>
        <v>0</v>
      </c>
      <c r="AR145" s="22" t="s">
        <v>182</v>
      </c>
      <c r="AT145" s="22" t="s">
        <v>232</v>
      </c>
      <c r="AU145" s="22" t="s">
        <v>81</v>
      </c>
      <c r="AY145" s="22" t="s">
        <v>133</v>
      </c>
      <c r="BE145" s="180">
        <f t="shared" si="4"/>
        <v>18627</v>
      </c>
      <c r="BF145" s="180">
        <f t="shared" si="5"/>
        <v>0</v>
      </c>
      <c r="BG145" s="180">
        <f t="shared" si="6"/>
        <v>0</v>
      </c>
      <c r="BH145" s="180">
        <f t="shared" si="7"/>
        <v>0</v>
      </c>
      <c r="BI145" s="180">
        <f t="shared" si="8"/>
        <v>0</v>
      </c>
      <c r="BJ145" s="22" t="s">
        <v>22</v>
      </c>
      <c r="BK145" s="180">
        <f t="shared" si="9"/>
        <v>18627</v>
      </c>
      <c r="BL145" s="22" t="s">
        <v>140</v>
      </c>
      <c r="BM145" s="22" t="s">
        <v>1709</v>
      </c>
    </row>
    <row r="146" spans="2:65" s="1" customFormat="1" ht="22.5" customHeight="1">
      <c r="B146" s="36"/>
      <c r="C146" s="209" t="s">
        <v>339</v>
      </c>
      <c r="D146" s="209" t="s">
        <v>232</v>
      </c>
      <c r="E146" s="210" t="s">
        <v>1710</v>
      </c>
      <c r="F146" s="211" t="s">
        <v>1711</v>
      </c>
      <c r="G146" s="212" t="s">
        <v>293</v>
      </c>
      <c r="H146" s="213">
        <v>7</v>
      </c>
      <c r="I146" s="214">
        <v>1543</v>
      </c>
      <c r="J146" s="214">
        <f t="shared" si="0"/>
        <v>10801</v>
      </c>
      <c r="K146" s="211" t="s">
        <v>20</v>
      </c>
      <c r="L146" s="215"/>
      <c r="M146" s="216" t="s">
        <v>20</v>
      </c>
      <c r="N146" s="217" t="s">
        <v>43</v>
      </c>
      <c r="O146" s="178">
        <v>0</v>
      </c>
      <c r="P146" s="178">
        <f t="shared" si="1"/>
        <v>0</v>
      </c>
      <c r="Q146" s="178">
        <v>0</v>
      </c>
      <c r="R146" s="178">
        <f t="shared" si="2"/>
        <v>0</v>
      </c>
      <c r="S146" s="178">
        <v>0</v>
      </c>
      <c r="T146" s="179">
        <f t="shared" si="3"/>
        <v>0</v>
      </c>
      <c r="AR146" s="22" t="s">
        <v>182</v>
      </c>
      <c r="AT146" s="22" t="s">
        <v>232</v>
      </c>
      <c r="AU146" s="22" t="s">
        <v>81</v>
      </c>
      <c r="AY146" s="22" t="s">
        <v>133</v>
      </c>
      <c r="BE146" s="180">
        <f t="shared" si="4"/>
        <v>10801</v>
      </c>
      <c r="BF146" s="180">
        <f t="shared" si="5"/>
        <v>0</v>
      </c>
      <c r="BG146" s="180">
        <f t="shared" si="6"/>
        <v>0</v>
      </c>
      <c r="BH146" s="180">
        <f t="shared" si="7"/>
        <v>0</v>
      </c>
      <c r="BI146" s="180">
        <f t="shared" si="8"/>
        <v>0</v>
      </c>
      <c r="BJ146" s="22" t="s">
        <v>22</v>
      </c>
      <c r="BK146" s="180">
        <f t="shared" si="9"/>
        <v>10801</v>
      </c>
      <c r="BL146" s="22" t="s">
        <v>140</v>
      </c>
      <c r="BM146" s="22" t="s">
        <v>1712</v>
      </c>
    </row>
    <row r="147" spans="2:65" s="1" customFormat="1" ht="22.5" customHeight="1">
      <c r="B147" s="36"/>
      <c r="C147" s="170" t="s">
        <v>343</v>
      </c>
      <c r="D147" s="170" t="s">
        <v>135</v>
      </c>
      <c r="E147" s="171" t="s">
        <v>1574</v>
      </c>
      <c r="F147" s="172" t="s">
        <v>1575</v>
      </c>
      <c r="G147" s="173" t="s">
        <v>162</v>
      </c>
      <c r="H147" s="174">
        <v>8</v>
      </c>
      <c r="I147" s="175">
        <v>32.5</v>
      </c>
      <c r="J147" s="175">
        <f t="shared" si="0"/>
        <v>260</v>
      </c>
      <c r="K147" s="172" t="s">
        <v>20</v>
      </c>
      <c r="L147" s="56"/>
      <c r="M147" s="176" t="s">
        <v>20</v>
      </c>
      <c r="N147" s="177" t="s">
        <v>43</v>
      </c>
      <c r="O147" s="178">
        <v>4.3999999999999997E-2</v>
      </c>
      <c r="P147" s="178">
        <f t="shared" si="1"/>
        <v>0.35199999999999998</v>
      </c>
      <c r="Q147" s="178">
        <v>0</v>
      </c>
      <c r="R147" s="178">
        <f t="shared" si="2"/>
        <v>0</v>
      </c>
      <c r="S147" s="178">
        <v>0</v>
      </c>
      <c r="T147" s="179">
        <f t="shared" si="3"/>
        <v>0</v>
      </c>
      <c r="AR147" s="22" t="s">
        <v>140</v>
      </c>
      <c r="AT147" s="22" t="s">
        <v>135</v>
      </c>
      <c r="AU147" s="22" t="s">
        <v>81</v>
      </c>
      <c r="AY147" s="22" t="s">
        <v>133</v>
      </c>
      <c r="BE147" s="180">
        <f t="shared" si="4"/>
        <v>260</v>
      </c>
      <c r="BF147" s="180">
        <f t="shared" si="5"/>
        <v>0</v>
      </c>
      <c r="BG147" s="180">
        <f t="shared" si="6"/>
        <v>0</v>
      </c>
      <c r="BH147" s="180">
        <f t="shared" si="7"/>
        <v>0</v>
      </c>
      <c r="BI147" s="180">
        <f t="shared" si="8"/>
        <v>0</v>
      </c>
      <c r="BJ147" s="22" t="s">
        <v>22</v>
      </c>
      <c r="BK147" s="180">
        <f t="shared" si="9"/>
        <v>260</v>
      </c>
      <c r="BL147" s="22" t="s">
        <v>140</v>
      </c>
      <c r="BM147" s="22" t="s">
        <v>1713</v>
      </c>
    </row>
    <row r="148" spans="2:65" s="1" customFormat="1" ht="22.5" customHeight="1">
      <c r="B148" s="36"/>
      <c r="C148" s="170" t="s">
        <v>347</v>
      </c>
      <c r="D148" s="170" t="s">
        <v>135</v>
      </c>
      <c r="E148" s="171" t="s">
        <v>377</v>
      </c>
      <c r="F148" s="172" t="s">
        <v>378</v>
      </c>
      <c r="G148" s="173" t="s">
        <v>162</v>
      </c>
      <c r="H148" s="174">
        <v>26</v>
      </c>
      <c r="I148" s="175">
        <v>13.8</v>
      </c>
      <c r="J148" s="175">
        <f t="shared" si="0"/>
        <v>358.8</v>
      </c>
      <c r="K148" s="172" t="s">
        <v>139</v>
      </c>
      <c r="L148" s="56"/>
      <c r="M148" s="176" t="s">
        <v>20</v>
      </c>
      <c r="N148" s="177" t="s">
        <v>43</v>
      </c>
      <c r="O148" s="178">
        <v>4.3999999999999997E-2</v>
      </c>
      <c r="P148" s="178">
        <f t="shared" si="1"/>
        <v>1.1439999999999999</v>
      </c>
      <c r="Q148" s="178">
        <v>0</v>
      </c>
      <c r="R148" s="178">
        <f t="shared" si="2"/>
        <v>0</v>
      </c>
      <c r="S148" s="178">
        <v>0</v>
      </c>
      <c r="T148" s="179">
        <f t="shared" si="3"/>
        <v>0</v>
      </c>
      <c r="AR148" s="22" t="s">
        <v>22</v>
      </c>
      <c r="AT148" s="22" t="s">
        <v>135</v>
      </c>
      <c r="AU148" s="22" t="s">
        <v>81</v>
      </c>
      <c r="AY148" s="22" t="s">
        <v>133</v>
      </c>
      <c r="BE148" s="180">
        <f t="shared" si="4"/>
        <v>358.8</v>
      </c>
      <c r="BF148" s="180">
        <f t="shared" si="5"/>
        <v>0</v>
      </c>
      <c r="BG148" s="180">
        <f t="shared" si="6"/>
        <v>0</v>
      </c>
      <c r="BH148" s="180">
        <f t="shared" si="7"/>
        <v>0</v>
      </c>
      <c r="BI148" s="180">
        <f t="shared" si="8"/>
        <v>0</v>
      </c>
      <c r="BJ148" s="22" t="s">
        <v>22</v>
      </c>
      <c r="BK148" s="180">
        <f t="shared" si="9"/>
        <v>358.8</v>
      </c>
      <c r="BL148" s="22" t="s">
        <v>22</v>
      </c>
      <c r="BM148" s="22" t="s">
        <v>1714</v>
      </c>
    </row>
    <row r="149" spans="2:65" s="1" customFormat="1" ht="94.5">
      <c r="B149" s="36"/>
      <c r="C149" s="58"/>
      <c r="D149" s="196" t="s">
        <v>142</v>
      </c>
      <c r="E149" s="58"/>
      <c r="F149" s="208" t="s">
        <v>380</v>
      </c>
      <c r="G149" s="58"/>
      <c r="H149" s="58"/>
      <c r="I149" s="58"/>
      <c r="J149" s="58"/>
      <c r="K149" s="58"/>
      <c r="L149" s="56"/>
      <c r="M149" s="183"/>
      <c r="N149" s="37"/>
      <c r="O149" s="37"/>
      <c r="P149" s="37"/>
      <c r="Q149" s="37"/>
      <c r="R149" s="37"/>
      <c r="S149" s="37"/>
      <c r="T149" s="73"/>
      <c r="AT149" s="22" t="s">
        <v>142</v>
      </c>
      <c r="AU149" s="22" t="s">
        <v>81</v>
      </c>
    </row>
    <row r="150" spans="2:65" s="1" customFormat="1" ht="22.5" customHeight="1">
      <c r="B150" s="36"/>
      <c r="C150" s="170" t="s">
        <v>352</v>
      </c>
      <c r="D150" s="170" t="s">
        <v>135</v>
      </c>
      <c r="E150" s="171" t="s">
        <v>382</v>
      </c>
      <c r="F150" s="172" t="s">
        <v>383</v>
      </c>
      <c r="G150" s="173" t="s">
        <v>162</v>
      </c>
      <c r="H150" s="174">
        <v>26</v>
      </c>
      <c r="I150" s="175">
        <v>26.5</v>
      </c>
      <c r="J150" s="175">
        <f>ROUND(I150*H150,2)</f>
        <v>689</v>
      </c>
      <c r="K150" s="172" t="s">
        <v>139</v>
      </c>
      <c r="L150" s="56"/>
      <c r="M150" s="176" t="s">
        <v>20</v>
      </c>
      <c r="N150" s="177" t="s">
        <v>43</v>
      </c>
      <c r="O150" s="178">
        <v>7.9000000000000001E-2</v>
      </c>
      <c r="P150" s="178">
        <f>O150*H150</f>
        <v>2.0539999999999998</v>
      </c>
      <c r="Q150" s="178">
        <v>0</v>
      </c>
      <c r="R150" s="178">
        <f>Q150*H150</f>
        <v>0</v>
      </c>
      <c r="S150" s="178">
        <v>0</v>
      </c>
      <c r="T150" s="179">
        <f>S150*H150</f>
        <v>0</v>
      </c>
      <c r="AR150" s="22" t="s">
        <v>22</v>
      </c>
      <c r="AT150" s="22" t="s">
        <v>135</v>
      </c>
      <c r="AU150" s="22" t="s">
        <v>81</v>
      </c>
      <c r="AY150" s="22" t="s">
        <v>133</v>
      </c>
      <c r="BE150" s="180">
        <f>IF(N150="základní",J150,0)</f>
        <v>689</v>
      </c>
      <c r="BF150" s="180">
        <f>IF(N150="snížená",J150,0)</f>
        <v>0</v>
      </c>
      <c r="BG150" s="180">
        <f>IF(N150="zákl. přenesená",J150,0)</f>
        <v>0</v>
      </c>
      <c r="BH150" s="180">
        <f>IF(N150="sníž. přenesená",J150,0)</f>
        <v>0</v>
      </c>
      <c r="BI150" s="180">
        <f>IF(N150="nulová",J150,0)</f>
        <v>0</v>
      </c>
      <c r="BJ150" s="22" t="s">
        <v>22</v>
      </c>
      <c r="BK150" s="180">
        <f>ROUND(I150*H150,2)</f>
        <v>689</v>
      </c>
      <c r="BL150" s="22" t="s">
        <v>22</v>
      </c>
      <c r="BM150" s="22" t="s">
        <v>1715</v>
      </c>
    </row>
    <row r="151" spans="2:65" s="1" customFormat="1" ht="40.5">
      <c r="B151" s="36"/>
      <c r="C151" s="58"/>
      <c r="D151" s="196" t="s">
        <v>142</v>
      </c>
      <c r="E151" s="58"/>
      <c r="F151" s="208" t="s">
        <v>385</v>
      </c>
      <c r="G151" s="58"/>
      <c r="H151" s="58"/>
      <c r="I151" s="58"/>
      <c r="J151" s="58"/>
      <c r="K151" s="58"/>
      <c r="L151" s="56"/>
      <c r="M151" s="183"/>
      <c r="N151" s="37"/>
      <c r="O151" s="37"/>
      <c r="P151" s="37"/>
      <c r="Q151" s="37"/>
      <c r="R151" s="37"/>
      <c r="S151" s="37"/>
      <c r="T151" s="73"/>
      <c r="AT151" s="22" t="s">
        <v>142</v>
      </c>
      <c r="AU151" s="22" t="s">
        <v>81</v>
      </c>
    </row>
    <row r="152" spans="2:65" s="1" customFormat="1" ht="22.5" customHeight="1">
      <c r="B152" s="36"/>
      <c r="C152" s="170" t="s">
        <v>356</v>
      </c>
      <c r="D152" s="170" t="s">
        <v>135</v>
      </c>
      <c r="E152" s="171" t="s">
        <v>1716</v>
      </c>
      <c r="F152" s="172" t="s">
        <v>1717</v>
      </c>
      <c r="G152" s="173" t="s">
        <v>162</v>
      </c>
      <c r="H152" s="174">
        <v>25</v>
      </c>
      <c r="I152" s="175">
        <v>18</v>
      </c>
      <c r="J152" s="175">
        <f>ROUND(I152*H152,2)</f>
        <v>450</v>
      </c>
      <c r="K152" s="172" t="s">
        <v>139</v>
      </c>
      <c r="L152" s="56"/>
      <c r="M152" s="176" t="s">
        <v>20</v>
      </c>
      <c r="N152" s="177" t="s">
        <v>43</v>
      </c>
      <c r="O152" s="178">
        <v>5.5E-2</v>
      </c>
      <c r="P152" s="178">
        <f>O152*H152</f>
        <v>1.375</v>
      </c>
      <c r="Q152" s="178">
        <v>0</v>
      </c>
      <c r="R152" s="178">
        <f>Q152*H152</f>
        <v>0</v>
      </c>
      <c r="S152" s="178">
        <v>0</v>
      </c>
      <c r="T152" s="179">
        <f>S152*H152</f>
        <v>0</v>
      </c>
      <c r="AR152" s="22" t="s">
        <v>22</v>
      </c>
      <c r="AT152" s="22" t="s">
        <v>135</v>
      </c>
      <c r="AU152" s="22" t="s">
        <v>81</v>
      </c>
      <c r="AY152" s="22" t="s">
        <v>133</v>
      </c>
      <c r="BE152" s="180">
        <f>IF(N152="základní",J152,0)</f>
        <v>450</v>
      </c>
      <c r="BF152" s="180">
        <f>IF(N152="snížená",J152,0)</f>
        <v>0</v>
      </c>
      <c r="BG152" s="180">
        <f>IF(N152="zákl. přenesená",J152,0)</f>
        <v>0</v>
      </c>
      <c r="BH152" s="180">
        <f>IF(N152="sníž. přenesená",J152,0)</f>
        <v>0</v>
      </c>
      <c r="BI152" s="180">
        <f>IF(N152="nulová",J152,0)</f>
        <v>0</v>
      </c>
      <c r="BJ152" s="22" t="s">
        <v>22</v>
      </c>
      <c r="BK152" s="180">
        <f>ROUND(I152*H152,2)</f>
        <v>450</v>
      </c>
      <c r="BL152" s="22" t="s">
        <v>22</v>
      </c>
      <c r="BM152" s="22" t="s">
        <v>1718</v>
      </c>
    </row>
    <row r="153" spans="2:65" s="1" customFormat="1" ht="94.5">
      <c r="B153" s="36"/>
      <c r="C153" s="58"/>
      <c r="D153" s="196" t="s">
        <v>142</v>
      </c>
      <c r="E153" s="58"/>
      <c r="F153" s="208" t="s">
        <v>380</v>
      </c>
      <c r="G153" s="58"/>
      <c r="H153" s="58"/>
      <c r="I153" s="58"/>
      <c r="J153" s="58"/>
      <c r="K153" s="58"/>
      <c r="L153" s="56"/>
      <c r="M153" s="183"/>
      <c r="N153" s="37"/>
      <c r="O153" s="37"/>
      <c r="P153" s="37"/>
      <c r="Q153" s="37"/>
      <c r="R153" s="37"/>
      <c r="S153" s="37"/>
      <c r="T153" s="73"/>
      <c r="AT153" s="22" t="s">
        <v>142</v>
      </c>
      <c r="AU153" s="22" t="s">
        <v>81</v>
      </c>
    </row>
    <row r="154" spans="2:65" s="1" customFormat="1" ht="22.5" customHeight="1">
      <c r="B154" s="36"/>
      <c r="C154" s="170" t="s">
        <v>360</v>
      </c>
      <c r="D154" s="170" t="s">
        <v>135</v>
      </c>
      <c r="E154" s="171" t="s">
        <v>1719</v>
      </c>
      <c r="F154" s="172" t="s">
        <v>1720</v>
      </c>
      <c r="G154" s="173" t="s">
        <v>162</v>
      </c>
      <c r="H154" s="174">
        <v>25</v>
      </c>
      <c r="I154" s="175">
        <v>44.3</v>
      </c>
      <c r="J154" s="175">
        <f>ROUND(I154*H154,2)</f>
        <v>1107.5</v>
      </c>
      <c r="K154" s="172" t="s">
        <v>139</v>
      </c>
      <c r="L154" s="56"/>
      <c r="M154" s="176" t="s">
        <v>20</v>
      </c>
      <c r="N154" s="177" t="s">
        <v>43</v>
      </c>
      <c r="O154" s="178">
        <v>0.124</v>
      </c>
      <c r="P154" s="178">
        <f>O154*H154</f>
        <v>3.1</v>
      </c>
      <c r="Q154" s="178">
        <v>0</v>
      </c>
      <c r="R154" s="178">
        <f>Q154*H154</f>
        <v>0</v>
      </c>
      <c r="S154" s="178">
        <v>0</v>
      </c>
      <c r="T154" s="179">
        <f>S154*H154</f>
        <v>0</v>
      </c>
      <c r="AR154" s="22" t="s">
        <v>22</v>
      </c>
      <c r="AT154" s="22" t="s">
        <v>135</v>
      </c>
      <c r="AU154" s="22" t="s">
        <v>81</v>
      </c>
      <c r="AY154" s="22" t="s">
        <v>133</v>
      </c>
      <c r="BE154" s="180">
        <f>IF(N154="základní",J154,0)</f>
        <v>1107.5</v>
      </c>
      <c r="BF154" s="180">
        <f>IF(N154="snížená",J154,0)</f>
        <v>0</v>
      </c>
      <c r="BG154" s="180">
        <f>IF(N154="zákl. přenesená",J154,0)</f>
        <v>0</v>
      </c>
      <c r="BH154" s="180">
        <f>IF(N154="sníž. přenesená",J154,0)</f>
        <v>0</v>
      </c>
      <c r="BI154" s="180">
        <f>IF(N154="nulová",J154,0)</f>
        <v>0</v>
      </c>
      <c r="BJ154" s="22" t="s">
        <v>22</v>
      </c>
      <c r="BK154" s="180">
        <f>ROUND(I154*H154,2)</f>
        <v>1107.5</v>
      </c>
      <c r="BL154" s="22" t="s">
        <v>22</v>
      </c>
      <c r="BM154" s="22" t="s">
        <v>1721</v>
      </c>
    </row>
    <row r="155" spans="2:65" s="1" customFormat="1" ht="40.5">
      <c r="B155" s="36"/>
      <c r="C155" s="58"/>
      <c r="D155" s="196" t="s">
        <v>142</v>
      </c>
      <c r="E155" s="58"/>
      <c r="F155" s="208" t="s">
        <v>385</v>
      </c>
      <c r="G155" s="58"/>
      <c r="H155" s="58"/>
      <c r="I155" s="58"/>
      <c r="J155" s="58"/>
      <c r="K155" s="58"/>
      <c r="L155" s="56"/>
      <c r="M155" s="183"/>
      <c r="N155" s="37"/>
      <c r="O155" s="37"/>
      <c r="P155" s="37"/>
      <c r="Q155" s="37"/>
      <c r="R155" s="37"/>
      <c r="S155" s="37"/>
      <c r="T155" s="73"/>
      <c r="AT155" s="22" t="s">
        <v>142</v>
      </c>
      <c r="AU155" s="22" t="s">
        <v>81</v>
      </c>
    </row>
    <row r="156" spans="2:65" s="1" customFormat="1" ht="22.5" customHeight="1">
      <c r="B156" s="36"/>
      <c r="C156" s="170" t="s">
        <v>364</v>
      </c>
      <c r="D156" s="170" t="s">
        <v>135</v>
      </c>
      <c r="E156" s="171" t="s">
        <v>387</v>
      </c>
      <c r="F156" s="172" t="s">
        <v>388</v>
      </c>
      <c r="G156" s="173" t="s">
        <v>293</v>
      </c>
      <c r="H156" s="174">
        <v>3</v>
      </c>
      <c r="I156" s="175">
        <v>6020</v>
      </c>
      <c r="J156" s="175">
        <f>ROUND(I156*H156,2)</f>
        <v>18060</v>
      </c>
      <c r="K156" s="172" t="s">
        <v>139</v>
      </c>
      <c r="L156" s="56"/>
      <c r="M156" s="176" t="s">
        <v>20</v>
      </c>
      <c r="N156" s="177" t="s">
        <v>43</v>
      </c>
      <c r="O156" s="178">
        <v>10.3</v>
      </c>
      <c r="P156" s="178">
        <f>O156*H156</f>
        <v>30.900000000000002</v>
      </c>
      <c r="Q156" s="178">
        <v>0.46009</v>
      </c>
      <c r="R156" s="178">
        <f>Q156*H156</f>
        <v>1.3802699999999999</v>
      </c>
      <c r="S156" s="178">
        <v>0</v>
      </c>
      <c r="T156" s="179">
        <f>S156*H156</f>
        <v>0</v>
      </c>
      <c r="AR156" s="22" t="s">
        <v>22</v>
      </c>
      <c r="AT156" s="22" t="s">
        <v>135</v>
      </c>
      <c r="AU156" s="22" t="s">
        <v>81</v>
      </c>
      <c r="AY156" s="22" t="s">
        <v>133</v>
      </c>
      <c r="BE156" s="180">
        <f>IF(N156="základní",J156,0)</f>
        <v>18060</v>
      </c>
      <c r="BF156" s="180">
        <f>IF(N156="snížená",J156,0)</f>
        <v>0</v>
      </c>
      <c r="BG156" s="180">
        <f>IF(N156="zákl. přenesená",J156,0)</f>
        <v>0</v>
      </c>
      <c r="BH156" s="180">
        <f>IF(N156="sníž. přenesená",J156,0)</f>
        <v>0</v>
      </c>
      <c r="BI156" s="180">
        <f>IF(N156="nulová",J156,0)</f>
        <v>0</v>
      </c>
      <c r="BJ156" s="22" t="s">
        <v>22</v>
      </c>
      <c r="BK156" s="180">
        <f>ROUND(I156*H156,2)</f>
        <v>18060</v>
      </c>
      <c r="BL156" s="22" t="s">
        <v>22</v>
      </c>
      <c r="BM156" s="22" t="s">
        <v>1722</v>
      </c>
    </row>
    <row r="157" spans="2:65" s="1" customFormat="1" ht="94.5">
      <c r="B157" s="36"/>
      <c r="C157" s="58"/>
      <c r="D157" s="181" t="s">
        <v>142</v>
      </c>
      <c r="E157" s="58"/>
      <c r="F157" s="182" t="s">
        <v>380</v>
      </c>
      <c r="G157" s="58"/>
      <c r="H157" s="58"/>
      <c r="I157" s="58"/>
      <c r="J157" s="58"/>
      <c r="K157" s="58"/>
      <c r="L157" s="56"/>
      <c r="M157" s="183"/>
      <c r="N157" s="37"/>
      <c r="O157" s="37"/>
      <c r="P157" s="37"/>
      <c r="Q157" s="37"/>
      <c r="R157" s="37"/>
      <c r="S157" s="37"/>
      <c r="T157" s="73"/>
      <c r="AT157" s="22" t="s">
        <v>142</v>
      </c>
      <c r="AU157" s="22" t="s">
        <v>81</v>
      </c>
    </row>
    <row r="158" spans="2:65" s="10" customFormat="1" ht="29.85" customHeight="1">
      <c r="B158" s="154"/>
      <c r="C158" s="155"/>
      <c r="D158" s="167" t="s">
        <v>71</v>
      </c>
      <c r="E158" s="168" t="s">
        <v>437</v>
      </c>
      <c r="F158" s="168" t="s">
        <v>438</v>
      </c>
      <c r="G158" s="155"/>
      <c r="H158" s="155"/>
      <c r="I158" s="155"/>
      <c r="J158" s="169">
        <f>BK158</f>
        <v>573.63</v>
      </c>
      <c r="K158" s="155"/>
      <c r="L158" s="159"/>
      <c r="M158" s="160"/>
      <c r="N158" s="161"/>
      <c r="O158" s="161"/>
      <c r="P158" s="162">
        <f>SUM(P159:P160)</f>
        <v>1.0315599999999998</v>
      </c>
      <c r="Q158" s="161"/>
      <c r="R158" s="162">
        <f>SUM(R159:R160)</f>
        <v>0</v>
      </c>
      <c r="S158" s="161"/>
      <c r="T158" s="163">
        <f>SUM(T159:T160)</f>
        <v>0</v>
      </c>
      <c r="AR158" s="164" t="s">
        <v>22</v>
      </c>
      <c r="AT158" s="165" t="s">
        <v>71</v>
      </c>
      <c r="AU158" s="165" t="s">
        <v>22</v>
      </c>
      <c r="AY158" s="164" t="s">
        <v>133</v>
      </c>
      <c r="BK158" s="166">
        <f>SUM(BK159:BK160)</f>
        <v>573.63</v>
      </c>
    </row>
    <row r="159" spans="2:65" s="1" customFormat="1" ht="44.25" customHeight="1">
      <c r="B159" s="36"/>
      <c r="C159" s="170" t="s">
        <v>368</v>
      </c>
      <c r="D159" s="170" t="s">
        <v>135</v>
      </c>
      <c r="E159" s="171" t="s">
        <v>440</v>
      </c>
      <c r="F159" s="172" t="s">
        <v>441</v>
      </c>
      <c r="G159" s="173" t="s">
        <v>216</v>
      </c>
      <c r="H159" s="174">
        <v>0.69699999999999995</v>
      </c>
      <c r="I159" s="175">
        <v>823</v>
      </c>
      <c r="J159" s="175">
        <f>ROUND(I159*H159,2)</f>
        <v>573.63</v>
      </c>
      <c r="K159" s="172" t="s">
        <v>139</v>
      </c>
      <c r="L159" s="56"/>
      <c r="M159" s="176" t="s">
        <v>20</v>
      </c>
      <c r="N159" s="177" t="s">
        <v>43</v>
      </c>
      <c r="O159" s="178">
        <v>1.48</v>
      </c>
      <c r="P159" s="178">
        <f>O159*H159</f>
        <v>1.0315599999999998</v>
      </c>
      <c r="Q159" s="178">
        <v>0</v>
      </c>
      <c r="R159" s="178">
        <f>Q159*H159</f>
        <v>0</v>
      </c>
      <c r="S159" s="178">
        <v>0</v>
      </c>
      <c r="T159" s="179">
        <f>S159*H159</f>
        <v>0</v>
      </c>
      <c r="AR159" s="22" t="s">
        <v>22</v>
      </c>
      <c r="AT159" s="22" t="s">
        <v>135</v>
      </c>
      <c r="AU159" s="22" t="s">
        <v>81</v>
      </c>
      <c r="AY159" s="22" t="s">
        <v>133</v>
      </c>
      <c r="BE159" s="180">
        <f>IF(N159="základní",J159,0)</f>
        <v>573.63</v>
      </c>
      <c r="BF159" s="180">
        <f>IF(N159="snížená",J159,0)</f>
        <v>0</v>
      </c>
      <c r="BG159" s="180">
        <f>IF(N159="zákl. přenesená",J159,0)</f>
        <v>0</v>
      </c>
      <c r="BH159" s="180">
        <f>IF(N159="sníž. přenesená",J159,0)</f>
        <v>0</v>
      </c>
      <c r="BI159" s="180">
        <f>IF(N159="nulová",J159,0)</f>
        <v>0</v>
      </c>
      <c r="BJ159" s="22" t="s">
        <v>22</v>
      </c>
      <c r="BK159" s="180">
        <f>ROUND(I159*H159,2)</f>
        <v>573.63</v>
      </c>
      <c r="BL159" s="22" t="s">
        <v>22</v>
      </c>
      <c r="BM159" s="22" t="s">
        <v>1723</v>
      </c>
    </row>
    <row r="160" spans="2:65" s="1" customFormat="1" ht="54">
      <c r="B160" s="36"/>
      <c r="C160" s="58"/>
      <c r="D160" s="181" t="s">
        <v>142</v>
      </c>
      <c r="E160" s="58"/>
      <c r="F160" s="182" t="s">
        <v>443</v>
      </c>
      <c r="G160" s="58"/>
      <c r="H160" s="58"/>
      <c r="I160" s="58"/>
      <c r="J160" s="58"/>
      <c r="K160" s="58"/>
      <c r="L160" s="56"/>
      <c r="M160" s="183"/>
      <c r="N160" s="37"/>
      <c r="O160" s="37"/>
      <c r="P160" s="37"/>
      <c r="Q160" s="37"/>
      <c r="R160" s="37"/>
      <c r="S160" s="37"/>
      <c r="T160" s="73"/>
      <c r="AT160" s="22" t="s">
        <v>142</v>
      </c>
      <c r="AU160" s="22" t="s">
        <v>81</v>
      </c>
    </row>
    <row r="161" spans="2:65" s="10" customFormat="1" ht="37.35" customHeight="1">
      <c r="B161" s="154"/>
      <c r="C161" s="155"/>
      <c r="D161" s="156" t="s">
        <v>71</v>
      </c>
      <c r="E161" s="157" t="s">
        <v>1025</v>
      </c>
      <c r="F161" s="157" t="s">
        <v>1025</v>
      </c>
      <c r="G161" s="155"/>
      <c r="H161" s="155"/>
      <c r="I161" s="155"/>
      <c r="J161" s="158">
        <f>BK161</f>
        <v>18377.240000000002</v>
      </c>
      <c r="K161" s="155"/>
      <c r="L161" s="159"/>
      <c r="M161" s="160"/>
      <c r="N161" s="161"/>
      <c r="O161" s="161"/>
      <c r="P161" s="162">
        <f>P162+P174+P199</f>
        <v>10.812848000000001</v>
      </c>
      <c r="Q161" s="161"/>
      <c r="R161" s="162">
        <f>R162+R174+R199</f>
        <v>6.10734E-2</v>
      </c>
      <c r="S161" s="161"/>
      <c r="T161" s="163">
        <f>T162+T174+T199</f>
        <v>0</v>
      </c>
      <c r="AR161" s="164" t="s">
        <v>81</v>
      </c>
      <c r="AT161" s="165" t="s">
        <v>71</v>
      </c>
      <c r="AU161" s="165" t="s">
        <v>72</v>
      </c>
      <c r="AY161" s="164" t="s">
        <v>133</v>
      </c>
      <c r="BK161" s="166">
        <f>BK162+BK174+BK199</f>
        <v>18377.240000000002</v>
      </c>
    </row>
    <row r="162" spans="2:65" s="10" customFormat="1" ht="19.899999999999999" customHeight="1">
      <c r="B162" s="154"/>
      <c r="C162" s="155"/>
      <c r="D162" s="167" t="s">
        <v>71</v>
      </c>
      <c r="E162" s="168" t="s">
        <v>1724</v>
      </c>
      <c r="F162" s="168" t="s">
        <v>1725</v>
      </c>
      <c r="G162" s="155"/>
      <c r="H162" s="155"/>
      <c r="I162" s="155"/>
      <c r="J162" s="169">
        <f>BK162</f>
        <v>1029.29</v>
      </c>
      <c r="K162" s="155"/>
      <c r="L162" s="159"/>
      <c r="M162" s="160"/>
      <c r="N162" s="161"/>
      <c r="O162" s="161"/>
      <c r="P162" s="162">
        <f>SUM(P163:P173)</f>
        <v>2.5663900000000002</v>
      </c>
      <c r="Q162" s="161"/>
      <c r="R162" s="162">
        <f>SUM(R163:R173)</f>
        <v>2.1991799999999999E-2</v>
      </c>
      <c r="S162" s="161"/>
      <c r="T162" s="163">
        <f>SUM(T163:T173)</f>
        <v>0</v>
      </c>
      <c r="AR162" s="164" t="s">
        <v>81</v>
      </c>
      <c r="AT162" s="165" t="s">
        <v>71</v>
      </c>
      <c r="AU162" s="165" t="s">
        <v>22</v>
      </c>
      <c r="AY162" s="164" t="s">
        <v>133</v>
      </c>
      <c r="BK162" s="166">
        <f>SUM(BK163:BK173)</f>
        <v>1029.29</v>
      </c>
    </row>
    <row r="163" spans="2:65" s="1" customFormat="1" ht="22.5" customHeight="1">
      <c r="B163" s="36"/>
      <c r="C163" s="170" t="s">
        <v>372</v>
      </c>
      <c r="D163" s="170" t="s">
        <v>135</v>
      </c>
      <c r="E163" s="171" t="s">
        <v>1726</v>
      </c>
      <c r="F163" s="172" t="s">
        <v>1727</v>
      </c>
      <c r="G163" s="173" t="s">
        <v>162</v>
      </c>
      <c r="H163" s="174">
        <v>3</v>
      </c>
      <c r="I163" s="175">
        <v>285</v>
      </c>
      <c r="J163" s="175">
        <f>ROUND(I163*H163,2)</f>
        <v>855</v>
      </c>
      <c r="K163" s="172" t="s">
        <v>20</v>
      </c>
      <c r="L163" s="56"/>
      <c r="M163" s="176" t="s">
        <v>20</v>
      </c>
      <c r="N163" s="177" t="s">
        <v>43</v>
      </c>
      <c r="O163" s="178">
        <v>0.73699999999999999</v>
      </c>
      <c r="P163" s="178">
        <f>O163*H163</f>
        <v>2.2109999999999999</v>
      </c>
      <c r="Q163" s="178">
        <v>7.2899999999999996E-3</v>
      </c>
      <c r="R163" s="178">
        <f>Q163*H163</f>
        <v>2.1870000000000001E-2</v>
      </c>
      <c r="S163" s="178">
        <v>0</v>
      </c>
      <c r="T163" s="179">
        <f>S163*H163</f>
        <v>0</v>
      </c>
      <c r="AR163" s="22" t="s">
        <v>22</v>
      </c>
      <c r="AT163" s="22" t="s">
        <v>135</v>
      </c>
      <c r="AU163" s="22" t="s">
        <v>81</v>
      </c>
      <c r="AY163" s="22" t="s">
        <v>133</v>
      </c>
      <c r="BE163" s="180">
        <f>IF(N163="základní",J163,0)</f>
        <v>855</v>
      </c>
      <c r="BF163" s="180">
        <f>IF(N163="snížená",J163,0)</f>
        <v>0</v>
      </c>
      <c r="BG163" s="180">
        <f>IF(N163="zákl. přenesená",J163,0)</f>
        <v>0</v>
      </c>
      <c r="BH163" s="180">
        <f>IF(N163="sníž. přenesená",J163,0)</f>
        <v>0</v>
      </c>
      <c r="BI163" s="180">
        <f>IF(N163="nulová",J163,0)</f>
        <v>0</v>
      </c>
      <c r="BJ163" s="22" t="s">
        <v>22</v>
      </c>
      <c r="BK163" s="180">
        <f>ROUND(I163*H163,2)</f>
        <v>855</v>
      </c>
      <c r="BL163" s="22" t="s">
        <v>22</v>
      </c>
      <c r="BM163" s="22" t="s">
        <v>1728</v>
      </c>
    </row>
    <row r="164" spans="2:65" s="1" customFormat="1" ht="22.5" customHeight="1">
      <c r="B164" s="36"/>
      <c r="C164" s="209" t="s">
        <v>376</v>
      </c>
      <c r="D164" s="209" t="s">
        <v>232</v>
      </c>
      <c r="E164" s="210" t="s">
        <v>1729</v>
      </c>
      <c r="F164" s="211" t="s">
        <v>1730</v>
      </c>
      <c r="G164" s="212" t="s">
        <v>293</v>
      </c>
      <c r="H164" s="213">
        <v>2.0299999999999998</v>
      </c>
      <c r="I164" s="214">
        <v>14</v>
      </c>
      <c r="J164" s="214">
        <f>ROUND(I164*H164,2)</f>
        <v>28.42</v>
      </c>
      <c r="K164" s="211" t="s">
        <v>139</v>
      </c>
      <c r="L164" s="215"/>
      <c r="M164" s="216" t="s">
        <v>20</v>
      </c>
      <c r="N164" s="217" t="s">
        <v>43</v>
      </c>
      <c r="O164" s="178">
        <v>0</v>
      </c>
      <c r="P164" s="178">
        <f>O164*H164</f>
        <v>0</v>
      </c>
      <c r="Q164" s="178">
        <v>4.0000000000000003E-5</v>
      </c>
      <c r="R164" s="178">
        <f>Q164*H164</f>
        <v>8.1199999999999995E-5</v>
      </c>
      <c r="S164" s="178">
        <v>0</v>
      </c>
      <c r="T164" s="179">
        <f>S164*H164</f>
        <v>0</v>
      </c>
      <c r="AR164" s="22" t="s">
        <v>81</v>
      </c>
      <c r="AT164" s="22" t="s">
        <v>232</v>
      </c>
      <c r="AU164" s="22" t="s">
        <v>81</v>
      </c>
      <c r="AY164" s="22" t="s">
        <v>133</v>
      </c>
      <c r="BE164" s="180">
        <f>IF(N164="základní",J164,0)</f>
        <v>28.42</v>
      </c>
      <c r="BF164" s="180">
        <f>IF(N164="snížená",J164,0)</f>
        <v>0</v>
      </c>
      <c r="BG164" s="180">
        <f>IF(N164="zákl. přenesená",J164,0)</f>
        <v>0</v>
      </c>
      <c r="BH164" s="180">
        <f>IF(N164="sníž. přenesená",J164,0)</f>
        <v>0</v>
      </c>
      <c r="BI164" s="180">
        <f>IF(N164="nulová",J164,0)</f>
        <v>0</v>
      </c>
      <c r="BJ164" s="22" t="s">
        <v>22</v>
      </c>
      <c r="BK164" s="180">
        <f>ROUND(I164*H164,2)</f>
        <v>28.42</v>
      </c>
      <c r="BL164" s="22" t="s">
        <v>22</v>
      </c>
      <c r="BM164" s="22" t="s">
        <v>1731</v>
      </c>
    </row>
    <row r="165" spans="2:65" s="11" customFormat="1">
      <c r="B165" s="184"/>
      <c r="C165" s="185"/>
      <c r="D165" s="196" t="s">
        <v>144</v>
      </c>
      <c r="E165" s="205" t="s">
        <v>20</v>
      </c>
      <c r="F165" s="206" t="s">
        <v>1732</v>
      </c>
      <c r="G165" s="185"/>
      <c r="H165" s="207">
        <v>2.0299999999999998</v>
      </c>
      <c r="I165" s="185"/>
      <c r="J165" s="185"/>
      <c r="K165" s="185"/>
      <c r="L165" s="189"/>
      <c r="M165" s="190"/>
      <c r="N165" s="191"/>
      <c r="O165" s="191"/>
      <c r="P165" s="191"/>
      <c r="Q165" s="191"/>
      <c r="R165" s="191"/>
      <c r="S165" s="191"/>
      <c r="T165" s="192"/>
      <c r="AT165" s="193" t="s">
        <v>144</v>
      </c>
      <c r="AU165" s="193" t="s">
        <v>81</v>
      </c>
      <c r="AV165" s="11" t="s">
        <v>81</v>
      </c>
      <c r="AW165" s="11" t="s">
        <v>146</v>
      </c>
      <c r="AX165" s="11" t="s">
        <v>22</v>
      </c>
      <c r="AY165" s="193" t="s">
        <v>133</v>
      </c>
    </row>
    <row r="166" spans="2:65" s="1" customFormat="1" ht="22.5" customHeight="1">
      <c r="B166" s="36"/>
      <c r="C166" s="209" t="s">
        <v>381</v>
      </c>
      <c r="D166" s="209" t="s">
        <v>232</v>
      </c>
      <c r="E166" s="210" t="s">
        <v>1733</v>
      </c>
      <c r="F166" s="211" t="s">
        <v>1734</v>
      </c>
      <c r="G166" s="212" t="s">
        <v>293</v>
      </c>
      <c r="H166" s="213">
        <v>1.0149999999999999</v>
      </c>
      <c r="I166" s="214">
        <v>14.3</v>
      </c>
      <c r="J166" s="214">
        <f>ROUND(I166*H166,2)</f>
        <v>14.51</v>
      </c>
      <c r="K166" s="211" t="s">
        <v>139</v>
      </c>
      <c r="L166" s="215"/>
      <c r="M166" s="216" t="s">
        <v>20</v>
      </c>
      <c r="N166" s="217" t="s">
        <v>43</v>
      </c>
      <c r="O166" s="178">
        <v>0</v>
      </c>
      <c r="P166" s="178">
        <f>O166*H166</f>
        <v>0</v>
      </c>
      <c r="Q166" s="178">
        <v>4.0000000000000003E-5</v>
      </c>
      <c r="R166" s="178">
        <f>Q166*H166</f>
        <v>4.0599999999999998E-5</v>
      </c>
      <c r="S166" s="178">
        <v>0</v>
      </c>
      <c r="T166" s="179">
        <f>S166*H166</f>
        <v>0</v>
      </c>
      <c r="AR166" s="22" t="s">
        <v>81</v>
      </c>
      <c r="AT166" s="22" t="s">
        <v>232</v>
      </c>
      <c r="AU166" s="22" t="s">
        <v>81</v>
      </c>
      <c r="AY166" s="22" t="s">
        <v>133</v>
      </c>
      <c r="BE166" s="180">
        <f>IF(N166="základní",J166,0)</f>
        <v>14.51</v>
      </c>
      <c r="BF166" s="180">
        <f>IF(N166="snížená",J166,0)</f>
        <v>0</v>
      </c>
      <c r="BG166" s="180">
        <f>IF(N166="zákl. přenesená",J166,0)</f>
        <v>0</v>
      </c>
      <c r="BH166" s="180">
        <f>IF(N166="sníž. přenesená",J166,0)</f>
        <v>0</v>
      </c>
      <c r="BI166" s="180">
        <f>IF(N166="nulová",J166,0)</f>
        <v>0</v>
      </c>
      <c r="BJ166" s="22" t="s">
        <v>22</v>
      </c>
      <c r="BK166" s="180">
        <f>ROUND(I166*H166,2)</f>
        <v>14.51</v>
      </c>
      <c r="BL166" s="22" t="s">
        <v>22</v>
      </c>
      <c r="BM166" s="22" t="s">
        <v>1735</v>
      </c>
    </row>
    <row r="167" spans="2:65" s="11" customFormat="1">
      <c r="B167" s="184"/>
      <c r="C167" s="185"/>
      <c r="D167" s="196" t="s">
        <v>144</v>
      </c>
      <c r="E167" s="205" t="s">
        <v>20</v>
      </c>
      <c r="F167" s="206" t="s">
        <v>1736</v>
      </c>
      <c r="G167" s="185"/>
      <c r="H167" s="207">
        <v>1.0149999999999999</v>
      </c>
      <c r="I167" s="185"/>
      <c r="J167" s="185"/>
      <c r="K167" s="185"/>
      <c r="L167" s="189"/>
      <c r="M167" s="190"/>
      <c r="N167" s="191"/>
      <c r="O167" s="191"/>
      <c r="P167" s="191"/>
      <c r="Q167" s="191"/>
      <c r="R167" s="191"/>
      <c r="S167" s="191"/>
      <c r="T167" s="192"/>
      <c r="AT167" s="193" t="s">
        <v>144</v>
      </c>
      <c r="AU167" s="193" t="s">
        <v>81</v>
      </c>
      <c r="AV167" s="11" t="s">
        <v>81</v>
      </c>
      <c r="AW167" s="11" t="s">
        <v>146</v>
      </c>
      <c r="AX167" s="11" t="s">
        <v>22</v>
      </c>
      <c r="AY167" s="193" t="s">
        <v>133</v>
      </c>
    </row>
    <row r="168" spans="2:65" s="1" customFormat="1" ht="22.5" customHeight="1">
      <c r="B168" s="36"/>
      <c r="C168" s="170" t="s">
        <v>386</v>
      </c>
      <c r="D168" s="170" t="s">
        <v>135</v>
      </c>
      <c r="E168" s="171" t="s">
        <v>1737</v>
      </c>
      <c r="F168" s="172" t="s">
        <v>1738</v>
      </c>
      <c r="G168" s="173" t="s">
        <v>293</v>
      </c>
      <c r="H168" s="174">
        <v>1</v>
      </c>
      <c r="I168" s="175">
        <v>57.7</v>
      </c>
      <c r="J168" s="175">
        <f>ROUND(I168*H168,2)</f>
        <v>57.7</v>
      </c>
      <c r="K168" s="172" t="s">
        <v>139</v>
      </c>
      <c r="L168" s="56"/>
      <c r="M168" s="176" t="s">
        <v>20</v>
      </c>
      <c r="N168" s="177" t="s">
        <v>43</v>
      </c>
      <c r="O168" s="178">
        <v>0.157</v>
      </c>
      <c r="P168" s="178">
        <f>O168*H168</f>
        <v>0.157</v>
      </c>
      <c r="Q168" s="178">
        <v>0</v>
      </c>
      <c r="R168" s="178">
        <f>Q168*H168</f>
        <v>0</v>
      </c>
      <c r="S168" s="178">
        <v>0</v>
      </c>
      <c r="T168" s="179">
        <f>S168*H168</f>
        <v>0</v>
      </c>
      <c r="AR168" s="22" t="s">
        <v>22</v>
      </c>
      <c r="AT168" s="22" t="s">
        <v>135</v>
      </c>
      <c r="AU168" s="22" t="s">
        <v>81</v>
      </c>
      <c r="AY168" s="22" t="s">
        <v>133</v>
      </c>
      <c r="BE168" s="180">
        <f>IF(N168="základní",J168,0)</f>
        <v>57.7</v>
      </c>
      <c r="BF168" s="180">
        <f>IF(N168="snížená",J168,0)</f>
        <v>0</v>
      </c>
      <c r="BG168" s="180">
        <f>IF(N168="zákl. přenesená",J168,0)</f>
        <v>0</v>
      </c>
      <c r="BH168" s="180">
        <f>IF(N168="sníž. přenesená",J168,0)</f>
        <v>0</v>
      </c>
      <c r="BI168" s="180">
        <f>IF(N168="nulová",J168,0)</f>
        <v>0</v>
      </c>
      <c r="BJ168" s="22" t="s">
        <v>22</v>
      </c>
      <c r="BK168" s="180">
        <f>ROUND(I168*H168,2)</f>
        <v>57.7</v>
      </c>
      <c r="BL168" s="22" t="s">
        <v>22</v>
      </c>
      <c r="BM168" s="22" t="s">
        <v>1739</v>
      </c>
    </row>
    <row r="169" spans="2:65" s="1" customFormat="1" ht="54">
      <c r="B169" s="36"/>
      <c r="C169" s="58"/>
      <c r="D169" s="196" t="s">
        <v>142</v>
      </c>
      <c r="E169" s="58"/>
      <c r="F169" s="208" t="s">
        <v>1740</v>
      </c>
      <c r="G169" s="58"/>
      <c r="H169" s="58"/>
      <c r="I169" s="58"/>
      <c r="J169" s="58"/>
      <c r="K169" s="58"/>
      <c r="L169" s="56"/>
      <c r="M169" s="183"/>
      <c r="N169" s="37"/>
      <c r="O169" s="37"/>
      <c r="P169" s="37"/>
      <c r="Q169" s="37"/>
      <c r="R169" s="37"/>
      <c r="S169" s="37"/>
      <c r="T169" s="73"/>
      <c r="AT169" s="22" t="s">
        <v>142</v>
      </c>
      <c r="AU169" s="22" t="s">
        <v>81</v>
      </c>
    </row>
    <row r="170" spans="2:65" s="1" customFormat="1" ht="22.5" customHeight="1">
      <c r="B170" s="36"/>
      <c r="C170" s="170" t="s">
        <v>390</v>
      </c>
      <c r="D170" s="170" t="s">
        <v>135</v>
      </c>
      <c r="E170" s="171" t="s">
        <v>1741</v>
      </c>
      <c r="F170" s="172" t="s">
        <v>1742</v>
      </c>
      <c r="G170" s="173" t="s">
        <v>162</v>
      </c>
      <c r="H170" s="174">
        <v>3</v>
      </c>
      <c r="I170" s="175">
        <v>18.2</v>
      </c>
      <c r="J170" s="175">
        <f>ROUND(I170*H170,2)</f>
        <v>54.6</v>
      </c>
      <c r="K170" s="172" t="s">
        <v>139</v>
      </c>
      <c r="L170" s="56"/>
      <c r="M170" s="176" t="s">
        <v>20</v>
      </c>
      <c r="N170" s="177" t="s">
        <v>43</v>
      </c>
      <c r="O170" s="178">
        <v>4.8000000000000001E-2</v>
      </c>
      <c r="P170" s="178">
        <f>O170*H170</f>
        <v>0.14400000000000002</v>
      </c>
      <c r="Q170" s="178">
        <v>0</v>
      </c>
      <c r="R170" s="178">
        <f>Q170*H170</f>
        <v>0</v>
      </c>
      <c r="S170" s="178">
        <v>0</v>
      </c>
      <c r="T170" s="179">
        <f>S170*H170</f>
        <v>0</v>
      </c>
      <c r="AR170" s="22" t="s">
        <v>22</v>
      </c>
      <c r="AT170" s="22" t="s">
        <v>135</v>
      </c>
      <c r="AU170" s="22" t="s">
        <v>81</v>
      </c>
      <c r="AY170" s="22" t="s">
        <v>133</v>
      </c>
      <c r="BE170" s="180">
        <f>IF(N170="základní",J170,0)</f>
        <v>54.6</v>
      </c>
      <c r="BF170" s="180">
        <f>IF(N170="snížená",J170,0)</f>
        <v>0</v>
      </c>
      <c r="BG170" s="180">
        <f>IF(N170="zákl. přenesená",J170,0)</f>
        <v>0</v>
      </c>
      <c r="BH170" s="180">
        <f>IF(N170="sníž. přenesená",J170,0)</f>
        <v>0</v>
      </c>
      <c r="BI170" s="180">
        <f>IF(N170="nulová",J170,0)</f>
        <v>0</v>
      </c>
      <c r="BJ170" s="22" t="s">
        <v>22</v>
      </c>
      <c r="BK170" s="180">
        <f>ROUND(I170*H170,2)</f>
        <v>54.6</v>
      </c>
      <c r="BL170" s="22" t="s">
        <v>22</v>
      </c>
      <c r="BM170" s="22" t="s">
        <v>1743</v>
      </c>
    </row>
    <row r="171" spans="2:65" s="1" customFormat="1" ht="27">
      <c r="B171" s="36"/>
      <c r="C171" s="58"/>
      <c r="D171" s="196" t="s">
        <v>142</v>
      </c>
      <c r="E171" s="58"/>
      <c r="F171" s="208" t="s">
        <v>1744</v>
      </c>
      <c r="G171" s="58"/>
      <c r="H171" s="58"/>
      <c r="I171" s="58"/>
      <c r="J171" s="58"/>
      <c r="K171" s="58"/>
      <c r="L171" s="56"/>
      <c r="M171" s="183"/>
      <c r="N171" s="37"/>
      <c r="O171" s="37"/>
      <c r="P171" s="37"/>
      <c r="Q171" s="37"/>
      <c r="R171" s="37"/>
      <c r="S171" s="37"/>
      <c r="T171" s="73"/>
      <c r="AT171" s="22" t="s">
        <v>142</v>
      </c>
      <c r="AU171" s="22" t="s">
        <v>81</v>
      </c>
    </row>
    <row r="172" spans="2:65" s="1" customFormat="1" ht="31.5" customHeight="1">
      <c r="B172" s="36"/>
      <c r="C172" s="170" t="s">
        <v>394</v>
      </c>
      <c r="D172" s="170" t="s">
        <v>135</v>
      </c>
      <c r="E172" s="171" t="s">
        <v>1745</v>
      </c>
      <c r="F172" s="172" t="s">
        <v>1746</v>
      </c>
      <c r="G172" s="173" t="s">
        <v>216</v>
      </c>
      <c r="H172" s="174">
        <v>3.6999999999999998E-2</v>
      </c>
      <c r="I172" s="175">
        <v>515</v>
      </c>
      <c r="J172" s="175">
        <f>ROUND(I172*H172,2)</f>
        <v>19.059999999999999</v>
      </c>
      <c r="K172" s="172" t="s">
        <v>139</v>
      </c>
      <c r="L172" s="56"/>
      <c r="M172" s="176" t="s">
        <v>20</v>
      </c>
      <c r="N172" s="177" t="s">
        <v>43</v>
      </c>
      <c r="O172" s="178">
        <v>1.47</v>
      </c>
      <c r="P172" s="178">
        <f>O172*H172</f>
        <v>5.4389999999999994E-2</v>
      </c>
      <c r="Q172" s="178">
        <v>0</v>
      </c>
      <c r="R172" s="178">
        <f>Q172*H172</f>
        <v>0</v>
      </c>
      <c r="S172" s="178">
        <v>0</v>
      </c>
      <c r="T172" s="179">
        <f>S172*H172</f>
        <v>0</v>
      </c>
      <c r="AR172" s="22" t="s">
        <v>22</v>
      </c>
      <c r="AT172" s="22" t="s">
        <v>135</v>
      </c>
      <c r="AU172" s="22" t="s">
        <v>81</v>
      </c>
      <c r="AY172" s="22" t="s">
        <v>133</v>
      </c>
      <c r="BE172" s="180">
        <f>IF(N172="základní",J172,0)</f>
        <v>19.059999999999999</v>
      </c>
      <c r="BF172" s="180">
        <f>IF(N172="snížená",J172,0)</f>
        <v>0</v>
      </c>
      <c r="BG172" s="180">
        <f>IF(N172="zákl. přenesená",J172,0)</f>
        <v>0</v>
      </c>
      <c r="BH172" s="180">
        <f>IF(N172="sníž. přenesená",J172,0)</f>
        <v>0</v>
      </c>
      <c r="BI172" s="180">
        <f>IF(N172="nulová",J172,0)</f>
        <v>0</v>
      </c>
      <c r="BJ172" s="22" t="s">
        <v>22</v>
      </c>
      <c r="BK172" s="180">
        <f>ROUND(I172*H172,2)</f>
        <v>19.059999999999999</v>
      </c>
      <c r="BL172" s="22" t="s">
        <v>22</v>
      </c>
      <c r="BM172" s="22" t="s">
        <v>1747</v>
      </c>
    </row>
    <row r="173" spans="2:65" s="1" customFormat="1" ht="121.5">
      <c r="B173" s="36"/>
      <c r="C173" s="58"/>
      <c r="D173" s="181" t="s">
        <v>142</v>
      </c>
      <c r="E173" s="58"/>
      <c r="F173" s="182" t="s">
        <v>1748</v>
      </c>
      <c r="G173" s="58"/>
      <c r="H173" s="58"/>
      <c r="I173" s="58"/>
      <c r="J173" s="58"/>
      <c r="K173" s="58"/>
      <c r="L173" s="56"/>
      <c r="M173" s="183"/>
      <c r="N173" s="37"/>
      <c r="O173" s="37"/>
      <c r="P173" s="37"/>
      <c r="Q173" s="37"/>
      <c r="R173" s="37"/>
      <c r="S173" s="37"/>
      <c r="T173" s="73"/>
      <c r="AT173" s="22" t="s">
        <v>142</v>
      </c>
      <c r="AU173" s="22" t="s">
        <v>81</v>
      </c>
    </row>
    <row r="174" spans="2:65" s="10" customFormat="1" ht="29.85" customHeight="1">
      <c r="B174" s="154"/>
      <c r="C174" s="155"/>
      <c r="D174" s="167" t="s">
        <v>71</v>
      </c>
      <c r="E174" s="168" t="s">
        <v>1749</v>
      </c>
      <c r="F174" s="168" t="s">
        <v>1750</v>
      </c>
      <c r="G174" s="155"/>
      <c r="H174" s="155"/>
      <c r="I174" s="155"/>
      <c r="J174" s="169">
        <f>BK174</f>
        <v>14268.41</v>
      </c>
      <c r="K174" s="155"/>
      <c r="L174" s="159"/>
      <c r="M174" s="160"/>
      <c r="N174" s="161"/>
      <c r="O174" s="161"/>
      <c r="P174" s="162">
        <f>SUM(P175:P198)</f>
        <v>6.7036350000000002</v>
      </c>
      <c r="Q174" s="161"/>
      <c r="R174" s="162">
        <f>SUM(R175:R198)</f>
        <v>2.0521600000000001E-2</v>
      </c>
      <c r="S174" s="161"/>
      <c r="T174" s="163">
        <f>SUM(T175:T198)</f>
        <v>0</v>
      </c>
      <c r="AR174" s="164" t="s">
        <v>81</v>
      </c>
      <c r="AT174" s="165" t="s">
        <v>71</v>
      </c>
      <c r="AU174" s="165" t="s">
        <v>22</v>
      </c>
      <c r="AY174" s="164" t="s">
        <v>133</v>
      </c>
      <c r="BK174" s="166">
        <f>SUM(BK175:BK198)</f>
        <v>14268.41</v>
      </c>
    </row>
    <row r="175" spans="2:65" s="1" customFormat="1" ht="22.5" customHeight="1">
      <c r="B175" s="36"/>
      <c r="C175" s="170" t="s">
        <v>398</v>
      </c>
      <c r="D175" s="170" t="s">
        <v>135</v>
      </c>
      <c r="E175" s="171" t="s">
        <v>1751</v>
      </c>
      <c r="F175" s="172" t="s">
        <v>1752</v>
      </c>
      <c r="G175" s="173" t="s">
        <v>162</v>
      </c>
      <c r="H175" s="174">
        <v>6</v>
      </c>
      <c r="I175" s="175">
        <v>186</v>
      </c>
      <c r="J175" s="175">
        <f>ROUND(I175*H175,2)</f>
        <v>1116</v>
      </c>
      <c r="K175" s="172" t="s">
        <v>139</v>
      </c>
      <c r="L175" s="56"/>
      <c r="M175" s="176" t="s">
        <v>20</v>
      </c>
      <c r="N175" s="177" t="s">
        <v>43</v>
      </c>
      <c r="O175" s="178">
        <v>0.47</v>
      </c>
      <c r="P175" s="178">
        <f>O175*H175</f>
        <v>2.82</v>
      </c>
      <c r="Q175" s="178">
        <v>5.0000000000000001E-4</v>
      </c>
      <c r="R175" s="178">
        <f>Q175*H175</f>
        <v>3.0000000000000001E-3</v>
      </c>
      <c r="S175" s="178">
        <v>0</v>
      </c>
      <c r="T175" s="179">
        <f>S175*H175</f>
        <v>0</v>
      </c>
      <c r="AR175" s="22" t="s">
        <v>219</v>
      </c>
      <c r="AT175" s="22" t="s">
        <v>135</v>
      </c>
      <c r="AU175" s="22" t="s">
        <v>81</v>
      </c>
      <c r="AY175" s="22" t="s">
        <v>133</v>
      </c>
      <c r="BE175" s="180">
        <f>IF(N175="základní",J175,0)</f>
        <v>1116</v>
      </c>
      <c r="BF175" s="180">
        <f>IF(N175="snížená",J175,0)</f>
        <v>0</v>
      </c>
      <c r="BG175" s="180">
        <f>IF(N175="zákl. přenesená",J175,0)</f>
        <v>0</v>
      </c>
      <c r="BH175" s="180">
        <f>IF(N175="sníž. přenesená",J175,0)</f>
        <v>0</v>
      </c>
      <c r="BI175" s="180">
        <f>IF(N175="nulová",J175,0)</f>
        <v>0</v>
      </c>
      <c r="BJ175" s="22" t="s">
        <v>22</v>
      </c>
      <c r="BK175" s="180">
        <f>ROUND(I175*H175,2)</f>
        <v>1116</v>
      </c>
      <c r="BL175" s="22" t="s">
        <v>219</v>
      </c>
      <c r="BM175" s="22" t="s">
        <v>1753</v>
      </c>
    </row>
    <row r="176" spans="2:65" s="1" customFormat="1" ht="94.5">
      <c r="B176" s="36"/>
      <c r="C176" s="58"/>
      <c r="D176" s="196" t="s">
        <v>142</v>
      </c>
      <c r="E176" s="58"/>
      <c r="F176" s="208" t="s">
        <v>1754</v>
      </c>
      <c r="G176" s="58"/>
      <c r="H176" s="58"/>
      <c r="I176" s="58"/>
      <c r="J176" s="58"/>
      <c r="K176" s="58"/>
      <c r="L176" s="56"/>
      <c r="M176" s="183"/>
      <c r="N176" s="37"/>
      <c r="O176" s="37"/>
      <c r="P176" s="37"/>
      <c r="Q176" s="37"/>
      <c r="R176" s="37"/>
      <c r="S176" s="37"/>
      <c r="T176" s="73"/>
      <c r="AT176" s="22" t="s">
        <v>142</v>
      </c>
      <c r="AU176" s="22" t="s">
        <v>81</v>
      </c>
    </row>
    <row r="177" spans="2:65" s="1" customFormat="1" ht="22.5" customHeight="1">
      <c r="B177" s="36"/>
      <c r="C177" s="209" t="s">
        <v>402</v>
      </c>
      <c r="D177" s="209" t="s">
        <v>232</v>
      </c>
      <c r="E177" s="210" t="s">
        <v>1755</v>
      </c>
      <c r="F177" s="211" t="s">
        <v>1756</v>
      </c>
      <c r="G177" s="212" t="s">
        <v>162</v>
      </c>
      <c r="H177" s="213">
        <v>6.18</v>
      </c>
      <c r="I177" s="214">
        <v>49</v>
      </c>
      <c r="J177" s="214">
        <f>ROUND(I177*H177,2)</f>
        <v>302.82</v>
      </c>
      <c r="K177" s="211" t="s">
        <v>139</v>
      </c>
      <c r="L177" s="215"/>
      <c r="M177" s="216" t="s">
        <v>20</v>
      </c>
      <c r="N177" s="217" t="s">
        <v>43</v>
      </c>
      <c r="O177" s="178">
        <v>0</v>
      </c>
      <c r="P177" s="178">
        <f>O177*H177</f>
        <v>0</v>
      </c>
      <c r="Q177" s="178">
        <v>2.7E-4</v>
      </c>
      <c r="R177" s="178">
        <f>Q177*H177</f>
        <v>1.6685999999999999E-3</v>
      </c>
      <c r="S177" s="178">
        <v>0</v>
      </c>
      <c r="T177" s="179">
        <f>S177*H177</f>
        <v>0</v>
      </c>
      <c r="AR177" s="22" t="s">
        <v>81</v>
      </c>
      <c r="AT177" s="22" t="s">
        <v>232</v>
      </c>
      <c r="AU177" s="22" t="s">
        <v>81</v>
      </c>
      <c r="AY177" s="22" t="s">
        <v>133</v>
      </c>
      <c r="BE177" s="180">
        <f>IF(N177="základní",J177,0)</f>
        <v>302.82</v>
      </c>
      <c r="BF177" s="180">
        <f>IF(N177="snížená",J177,0)</f>
        <v>0</v>
      </c>
      <c r="BG177" s="180">
        <f>IF(N177="zákl. přenesená",J177,0)</f>
        <v>0</v>
      </c>
      <c r="BH177" s="180">
        <f>IF(N177="sníž. přenesená",J177,0)</f>
        <v>0</v>
      </c>
      <c r="BI177" s="180">
        <f>IF(N177="nulová",J177,0)</f>
        <v>0</v>
      </c>
      <c r="BJ177" s="22" t="s">
        <v>22</v>
      </c>
      <c r="BK177" s="180">
        <f>ROUND(I177*H177,2)</f>
        <v>302.82</v>
      </c>
      <c r="BL177" s="22" t="s">
        <v>22</v>
      </c>
      <c r="BM177" s="22" t="s">
        <v>1757</v>
      </c>
    </row>
    <row r="178" spans="2:65" s="11" customFormat="1">
      <c r="B178" s="184"/>
      <c r="C178" s="185"/>
      <c r="D178" s="196" t="s">
        <v>144</v>
      </c>
      <c r="E178" s="205" t="s">
        <v>20</v>
      </c>
      <c r="F178" s="206" t="s">
        <v>1758</v>
      </c>
      <c r="G178" s="185"/>
      <c r="H178" s="207">
        <v>6.18</v>
      </c>
      <c r="I178" s="185"/>
      <c r="J178" s="185"/>
      <c r="K178" s="185"/>
      <c r="L178" s="189"/>
      <c r="M178" s="190"/>
      <c r="N178" s="191"/>
      <c r="O178" s="191"/>
      <c r="P178" s="191"/>
      <c r="Q178" s="191"/>
      <c r="R178" s="191"/>
      <c r="S178" s="191"/>
      <c r="T178" s="192"/>
      <c r="AT178" s="193" t="s">
        <v>144</v>
      </c>
      <c r="AU178" s="193" t="s">
        <v>81</v>
      </c>
      <c r="AV178" s="11" t="s">
        <v>81</v>
      </c>
      <c r="AW178" s="11" t="s">
        <v>146</v>
      </c>
      <c r="AX178" s="11" t="s">
        <v>22</v>
      </c>
      <c r="AY178" s="193" t="s">
        <v>133</v>
      </c>
    </row>
    <row r="179" spans="2:65" s="1" customFormat="1" ht="22.5" customHeight="1">
      <c r="B179" s="36"/>
      <c r="C179" s="209" t="s">
        <v>406</v>
      </c>
      <c r="D179" s="209" t="s">
        <v>232</v>
      </c>
      <c r="E179" s="210" t="s">
        <v>1759</v>
      </c>
      <c r="F179" s="211" t="s">
        <v>1760</v>
      </c>
      <c r="G179" s="212" t="s">
        <v>293</v>
      </c>
      <c r="H179" s="213">
        <v>2</v>
      </c>
      <c r="I179" s="214">
        <v>145</v>
      </c>
      <c r="J179" s="214">
        <f>ROUND(I179*H179,2)</f>
        <v>290</v>
      </c>
      <c r="K179" s="211" t="s">
        <v>139</v>
      </c>
      <c r="L179" s="215"/>
      <c r="M179" s="216" t="s">
        <v>20</v>
      </c>
      <c r="N179" s="217" t="s">
        <v>43</v>
      </c>
      <c r="O179" s="178">
        <v>0</v>
      </c>
      <c r="P179" s="178">
        <f>O179*H179</f>
        <v>0</v>
      </c>
      <c r="Q179" s="178">
        <v>1.9000000000000001E-4</v>
      </c>
      <c r="R179" s="178">
        <f>Q179*H179</f>
        <v>3.8000000000000002E-4</v>
      </c>
      <c r="S179" s="178">
        <v>0</v>
      </c>
      <c r="T179" s="179">
        <f>S179*H179</f>
        <v>0</v>
      </c>
      <c r="AR179" s="22" t="s">
        <v>81</v>
      </c>
      <c r="AT179" s="22" t="s">
        <v>232</v>
      </c>
      <c r="AU179" s="22" t="s">
        <v>81</v>
      </c>
      <c r="AY179" s="22" t="s">
        <v>133</v>
      </c>
      <c r="BE179" s="180">
        <f>IF(N179="základní",J179,0)</f>
        <v>290</v>
      </c>
      <c r="BF179" s="180">
        <f>IF(N179="snížená",J179,0)</f>
        <v>0</v>
      </c>
      <c r="BG179" s="180">
        <f>IF(N179="zákl. přenesená",J179,0)</f>
        <v>0</v>
      </c>
      <c r="BH179" s="180">
        <f>IF(N179="sníž. přenesená",J179,0)</f>
        <v>0</v>
      </c>
      <c r="BI179" s="180">
        <f>IF(N179="nulová",J179,0)</f>
        <v>0</v>
      </c>
      <c r="BJ179" s="22" t="s">
        <v>22</v>
      </c>
      <c r="BK179" s="180">
        <f>ROUND(I179*H179,2)</f>
        <v>290</v>
      </c>
      <c r="BL179" s="22" t="s">
        <v>22</v>
      </c>
      <c r="BM179" s="22" t="s">
        <v>1761</v>
      </c>
    </row>
    <row r="180" spans="2:65" s="1" customFormat="1" ht="22.5" customHeight="1">
      <c r="B180" s="36"/>
      <c r="C180" s="209" t="s">
        <v>410</v>
      </c>
      <c r="D180" s="209" t="s">
        <v>232</v>
      </c>
      <c r="E180" s="210" t="s">
        <v>1762</v>
      </c>
      <c r="F180" s="211" t="s">
        <v>1763</v>
      </c>
      <c r="G180" s="212" t="s">
        <v>293</v>
      </c>
      <c r="H180" s="213">
        <v>5</v>
      </c>
      <c r="I180" s="214">
        <v>13.1</v>
      </c>
      <c r="J180" s="214">
        <f>ROUND(I180*H180,2)</f>
        <v>65.5</v>
      </c>
      <c r="K180" s="211" t="s">
        <v>139</v>
      </c>
      <c r="L180" s="215"/>
      <c r="M180" s="216" t="s">
        <v>20</v>
      </c>
      <c r="N180" s="217" t="s">
        <v>43</v>
      </c>
      <c r="O180" s="178">
        <v>0</v>
      </c>
      <c r="P180" s="178">
        <f>O180*H180</f>
        <v>0</v>
      </c>
      <c r="Q180" s="178">
        <v>5.0000000000000002E-5</v>
      </c>
      <c r="R180" s="178">
        <f>Q180*H180</f>
        <v>2.5000000000000001E-4</v>
      </c>
      <c r="S180" s="178">
        <v>0</v>
      </c>
      <c r="T180" s="179">
        <f>S180*H180</f>
        <v>0</v>
      </c>
      <c r="AR180" s="22" t="s">
        <v>81</v>
      </c>
      <c r="AT180" s="22" t="s">
        <v>232</v>
      </c>
      <c r="AU180" s="22" t="s">
        <v>81</v>
      </c>
      <c r="AY180" s="22" t="s">
        <v>133</v>
      </c>
      <c r="BE180" s="180">
        <f>IF(N180="základní",J180,0)</f>
        <v>65.5</v>
      </c>
      <c r="BF180" s="180">
        <f>IF(N180="snížená",J180,0)</f>
        <v>0</v>
      </c>
      <c r="BG180" s="180">
        <f>IF(N180="zákl. přenesená",J180,0)</f>
        <v>0</v>
      </c>
      <c r="BH180" s="180">
        <f>IF(N180="sníž. přenesená",J180,0)</f>
        <v>0</v>
      </c>
      <c r="BI180" s="180">
        <f>IF(N180="nulová",J180,0)</f>
        <v>0</v>
      </c>
      <c r="BJ180" s="22" t="s">
        <v>22</v>
      </c>
      <c r="BK180" s="180">
        <f>ROUND(I180*H180,2)</f>
        <v>65.5</v>
      </c>
      <c r="BL180" s="22" t="s">
        <v>22</v>
      </c>
      <c r="BM180" s="22" t="s">
        <v>1764</v>
      </c>
    </row>
    <row r="181" spans="2:65" s="1" customFormat="1" ht="22.5" customHeight="1">
      <c r="B181" s="36"/>
      <c r="C181" s="170" t="s">
        <v>415</v>
      </c>
      <c r="D181" s="170" t="s">
        <v>135</v>
      </c>
      <c r="E181" s="171" t="s">
        <v>1765</v>
      </c>
      <c r="F181" s="172" t="s">
        <v>1766</v>
      </c>
      <c r="G181" s="173" t="s">
        <v>162</v>
      </c>
      <c r="H181" s="174">
        <v>2</v>
      </c>
      <c r="I181" s="175">
        <v>250</v>
      </c>
      <c r="J181" s="175">
        <f>ROUND(I181*H181,2)</f>
        <v>500</v>
      </c>
      <c r="K181" s="172" t="s">
        <v>139</v>
      </c>
      <c r="L181" s="56"/>
      <c r="M181" s="176" t="s">
        <v>20</v>
      </c>
      <c r="N181" s="177" t="s">
        <v>43</v>
      </c>
      <c r="O181" s="178">
        <v>0.56899999999999995</v>
      </c>
      <c r="P181" s="178">
        <f>O181*H181</f>
        <v>1.1379999999999999</v>
      </c>
      <c r="Q181" s="178">
        <v>8.0000000000000004E-4</v>
      </c>
      <c r="R181" s="178">
        <f>Q181*H181</f>
        <v>1.6000000000000001E-3</v>
      </c>
      <c r="S181" s="178">
        <v>0</v>
      </c>
      <c r="T181" s="179">
        <f>S181*H181</f>
        <v>0</v>
      </c>
      <c r="AR181" s="22" t="s">
        <v>219</v>
      </c>
      <c r="AT181" s="22" t="s">
        <v>135</v>
      </c>
      <c r="AU181" s="22" t="s">
        <v>81</v>
      </c>
      <c r="AY181" s="22" t="s">
        <v>133</v>
      </c>
      <c r="BE181" s="180">
        <f>IF(N181="základní",J181,0)</f>
        <v>500</v>
      </c>
      <c r="BF181" s="180">
        <f>IF(N181="snížená",J181,0)</f>
        <v>0</v>
      </c>
      <c r="BG181" s="180">
        <f>IF(N181="zákl. přenesená",J181,0)</f>
        <v>0</v>
      </c>
      <c r="BH181" s="180">
        <f>IF(N181="sníž. přenesená",J181,0)</f>
        <v>0</v>
      </c>
      <c r="BI181" s="180">
        <f>IF(N181="nulová",J181,0)</f>
        <v>0</v>
      </c>
      <c r="BJ181" s="22" t="s">
        <v>22</v>
      </c>
      <c r="BK181" s="180">
        <f>ROUND(I181*H181,2)</f>
        <v>500</v>
      </c>
      <c r="BL181" s="22" t="s">
        <v>219</v>
      </c>
      <c r="BM181" s="22" t="s">
        <v>1767</v>
      </c>
    </row>
    <row r="182" spans="2:65" s="1" customFormat="1" ht="94.5">
      <c r="B182" s="36"/>
      <c r="C182" s="58"/>
      <c r="D182" s="196" t="s">
        <v>142</v>
      </c>
      <c r="E182" s="58"/>
      <c r="F182" s="208" t="s">
        <v>1754</v>
      </c>
      <c r="G182" s="58"/>
      <c r="H182" s="58"/>
      <c r="I182" s="58"/>
      <c r="J182" s="58"/>
      <c r="K182" s="58"/>
      <c r="L182" s="56"/>
      <c r="M182" s="183"/>
      <c r="N182" s="37"/>
      <c r="O182" s="37"/>
      <c r="P182" s="37"/>
      <c r="Q182" s="37"/>
      <c r="R182" s="37"/>
      <c r="S182" s="37"/>
      <c r="T182" s="73"/>
      <c r="AT182" s="22" t="s">
        <v>142</v>
      </c>
      <c r="AU182" s="22" t="s">
        <v>81</v>
      </c>
    </row>
    <row r="183" spans="2:65" s="1" customFormat="1" ht="22.5" customHeight="1">
      <c r="B183" s="36"/>
      <c r="C183" s="209" t="s">
        <v>419</v>
      </c>
      <c r="D183" s="209" t="s">
        <v>232</v>
      </c>
      <c r="E183" s="210" t="s">
        <v>1768</v>
      </c>
      <c r="F183" s="211" t="s">
        <v>1769</v>
      </c>
      <c r="G183" s="212" t="s">
        <v>162</v>
      </c>
      <c r="H183" s="213">
        <v>2.06</v>
      </c>
      <c r="I183" s="214">
        <v>183</v>
      </c>
      <c r="J183" s="214">
        <f>ROUND(I183*H183,2)</f>
        <v>376.98</v>
      </c>
      <c r="K183" s="211" t="s">
        <v>139</v>
      </c>
      <c r="L183" s="215"/>
      <c r="M183" s="216" t="s">
        <v>20</v>
      </c>
      <c r="N183" s="217" t="s">
        <v>43</v>
      </c>
      <c r="O183" s="178">
        <v>0</v>
      </c>
      <c r="P183" s="178">
        <f>O183*H183</f>
        <v>0</v>
      </c>
      <c r="Q183" s="178">
        <v>1.0499999999999999E-3</v>
      </c>
      <c r="R183" s="178">
        <f>Q183*H183</f>
        <v>2.163E-3</v>
      </c>
      <c r="S183" s="178">
        <v>0</v>
      </c>
      <c r="T183" s="179">
        <f>S183*H183</f>
        <v>0</v>
      </c>
      <c r="AR183" s="22" t="s">
        <v>305</v>
      </c>
      <c r="AT183" s="22" t="s">
        <v>232</v>
      </c>
      <c r="AU183" s="22" t="s">
        <v>81</v>
      </c>
      <c r="AY183" s="22" t="s">
        <v>133</v>
      </c>
      <c r="BE183" s="180">
        <f>IF(N183="základní",J183,0)</f>
        <v>376.98</v>
      </c>
      <c r="BF183" s="180">
        <f>IF(N183="snížená",J183,0)</f>
        <v>0</v>
      </c>
      <c r="BG183" s="180">
        <f>IF(N183="zákl. přenesená",J183,0)</f>
        <v>0</v>
      </c>
      <c r="BH183" s="180">
        <f>IF(N183="sníž. přenesená",J183,0)</f>
        <v>0</v>
      </c>
      <c r="BI183" s="180">
        <f>IF(N183="nulová",J183,0)</f>
        <v>0</v>
      </c>
      <c r="BJ183" s="22" t="s">
        <v>22</v>
      </c>
      <c r="BK183" s="180">
        <f>ROUND(I183*H183,2)</f>
        <v>376.98</v>
      </c>
      <c r="BL183" s="22" t="s">
        <v>219</v>
      </c>
      <c r="BM183" s="22" t="s">
        <v>1770</v>
      </c>
    </row>
    <row r="184" spans="2:65" s="11" customFormat="1">
      <c r="B184" s="184"/>
      <c r="C184" s="185"/>
      <c r="D184" s="196" t="s">
        <v>144</v>
      </c>
      <c r="E184" s="205" t="s">
        <v>20</v>
      </c>
      <c r="F184" s="206" t="s">
        <v>1771</v>
      </c>
      <c r="G184" s="185"/>
      <c r="H184" s="207">
        <v>2.06</v>
      </c>
      <c r="I184" s="185"/>
      <c r="J184" s="185"/>
      <c r="K184" s="185"/>
      <c r="L184" s="189"/>
      <c r="M184" s="190"/>
      <c r="N184" s="191"/>
      <c r="O184" s="191"/>
      <c r="P184" s="191"/>
      <c r="Q184" s="191"/>
      <c r="R184" s="191"/>
      <c r="S184" s="191"/>
      <c r="T184" s="192"/>
      <c r="AT184" s="193" t="s">
        <v>144</v>
      </c>
      <c r="AU184" s="193" t="s">
        <v>81</v>
      </c>
      <c r="AV184" s="11" t="s">
        <v>81</v>
      </c>
      <c r="AW184" s="11" t="s">
        <v>146</v>
      </c>
      <c r="AX184" s="11" t="s">
        <v>22</v>
      </c>
      <c r="AY184" s="193" t="s">
        <v>133</v>
      </c>
    </row>
    <row r="185" spans="2:65" s="1" customFormat="1" ht="22.5" customHeight="1">
      <c r="B185" s="36"/>
      <c r="C185" s="209" t="s">
        <v>424</v>
      </c>
      <c r="D185" s="209" t="s">
        <v>232</v>
      </c>
      <c r="E185" s="210" t="s">
        <v>1772</v>
      </c>
      <c r="F185" s="211" t="s">
        <v>1773</v>
      </c>
      <c r="G185" s="212" t="s">
        <v>293</v>
      </c>
      <c r="H185" s="213">
        <v>4</v>
      </c>
      <c r="I185" s="214">
        <v>508</v>
      </c>
      <c r="J185" s="214">
        <f>ROUND(I185*H185,2)</f>
        <v>2032</v>
      </c>
      <c r="K185" s="211" t="s">
        <v>139</v>
      </c>
      <c r="L185" s="215"/>
      <c r="M185" s="216" t="s">
        <v>20</v>
      </c>
      <c r="N185" s="217" t="s">
        <v>43</v>
      </c>
      <c r="O185" s="178">
        <v>0</v>
      </c>
      <c r="P185" s="178">
        <f>O185*H185</f>
        <v>0</v>
      </c>
      <c r="Q185" s="178">
        <v>4.4000000000000002E-4</v>
      </c>
      <c r="R185" s="178">
        <f>Q185*H185</f>
        <v>1.7600000000000001E-3</v>
      </c>
      <c r="S185" s="178">
        <v>0</v>
      </c>
      <c r="T185" s="179">
        <f>S185*H185</f>
        <v>0</v>
      </c>
      <c r="AR185" s="22" t="s">
        <v>81</v>
      </c>
      <c r="AT185" s="22" t="s">
        <v>232</v>
      </c>
      <c r="AU185" s="22" t="s">
        <v>81</v>
      </c>
      <c r="AY185" s="22" t="s">
        <v>133</v>
      </c>
      <c r="BE185" s="180">
        <f>IF(N185="základní",J185,0)</f>
        <v>2032</v>
      </c>
      <c r="BF185" s="180">
        <f>IF(N185="snížená",J185,0)</f>
        <v>0</v>
      </c>
      <c r="BG185" s="180">
        <f>IF(N185="zákl. přenesená",J185,0)</f>
        <v>0</v>
      </c>
      <c r="BH185" s="180">
        <f>IF(N185="sníž. přenesená",J185,0)</f>
        <v>0</v>
      </c>
      <c r="BI185" s="180">
        <f>IF(N185="nulová",J185,0)</f>
        <v>0</v>
      </c>
      <c r="BJ185" s="22" t="s">
        <v>22</v>
      </c>
      <c r="BK185" s="180">
        <f>ROUND(I185*H185,2)</f>
        <v>2032</v>
      </c>
      <c r="BL185" s="22" t="s">
        <v>22</v>
      </c>
      <c r="BM185" s="22" t="s">
        <v>1774</v>
      </c>
    </row>
    <row r="186" spans="2:65" s="1" customFormat="1" ht="22.5" customHeight="1">
      <c r="B186" s="36"/>
      <c r="C186" s="209" t="s">
        <v>428</v>
      </c>
      <c r="D186" s="209" t="s">
        <v>232</v>
      </c>
      <c r="E186" s="210" t="s">
        <v>1775</v>
      </c>
      <c r="F186" s="211" t="s">
        <v>1776</v>
      </c>
      <c r="G186" s="212" t="s">
        <v>293</v>
      </c>
      <c r="H186" s="213">
        <v>4</v>
      </c>
      <c r="I186" s="214">
        <v>526</v>
      </c>
      <c r="J186" s="214">
        <f>ROUND(I186*H186,2)</f>
        <v>2104</v>
      </c>
      <c r="K186" s="211" t="s">
        <v>139</v>
      </c>
      <c r="L186" s="215"/>
      <c r="M186" s="216" t="s">
        <v>20</v>
      </c>
      <c r="N186" s="217" t="s">
        <v>43</v>
      </c>
      <c r="O186" s="178">
        <v>0</v>
      </c>
      <c r="P186" s="178">
        <f>O186*H186</f>
        <v>0</v>
      </c>
      <c r="Q186" s="178">
        <v>3.6000000000000002E-4</v>
      </c>
      <c r="R186" s="178">
        <f>Q186*H186</f>
        <v>1.4400000000000001E-3</v>
      </c>
      <c r="S186" s="178">
        <v>0</v>
      </c>
      <c r="T186" s="179">
        <f>S186*H186</f>
        <v>0</v>
      </c>
      <c r="AR186" s="22" t="s">
        <v>81</v>
      </c>
      <c r="AT186" s="22" t="s">
        <v>232</v>
      </c>
      <c r="AU186" s="22" t="s">
        <v>81</v>
      </c>
      <c r="AY186" s="22" t="s">
        <v>133</v>
      </c>
      <c r="BE186" s="180">
        <f>IF(N186="základní",J186,0)</f>
        <v>2104</v>
      </c>
      <c r="BF186" s="180">
        <f>IF(N186="snížená",J186,0)</f>
        <v>0</v>
      </c>
      <c r="BG186" s="180">
        <f>IF(N186="zákl. přenesená",J186,0)</f>
        <v>0</v>
      </c>
      <c r="BH186" s="180">
        <f>IF(N186="sníž. přenesená",J186,0)</f>
        <v>0</v>
      </c>
      <c r="BI186" s="180">
        <f>IF(N186="nulová",J186,0)</f>
        <v>0</v>
      </c>
      <c r="BJ186" s="22" t="s">
        <v>22</v>
      </c>
      <c r="BK186" s="180">
        <f>ROUND(I186*H186,2)</f>
        <v>2104</v>
      </c>
      <c r="BL186" s="22" t="s">
        <v>22</v>
      </c>
      <c r="BM186" s="22" t="s">
        <v>1777</v>
      </c>
    </row>
    <row r="187" spans="2:65" s="1" customFormat="1" ht="31.5" customHeight="1">
      <c r="B187" s="36"/>
      <c r="C187" s="170" t="s">
        <v>433</v>
      </c>
      <c r="D187" s="170" t="s">
        <v>135</v>
      </c>
      <c r="E187" s="171" t="s">
        <v>1778</v>
      </c>
      <c r="F187" s="172" t="s">
        <v>1779</v>
      </c>
      <c r="G187" s="173" t="s">
        <v>293</v>
      </c>
      <c r="H187" s="174">
        <v>1</v>
      </c>
      <c r="I187" s="175">
        <v>78.2</v>
      </c>
      <c r="J187" s="175">
        <f>ROUND(I187*H187,2)</f>
        <v>78.2</v>
      </c>
      <c r="K187" s="172" t="s">
        <v>139</v>
      </c>
      <c r="L187" s="56"/>
      <c r="M187" s="176" t="s">
        <v>20</v>
      </c>
      <c r="N187" s="177" t="s">
        <v>43</v>
      </c>
      <c r="O187" s="178">
        <v>0.20699999999999999</v>
      </c>
      <c r="P187" s="178">
        <f>O187*H187</f>
        <v>0.20699999999999999</v>
      </c>
      <c r="Q187" s="178">
        <v>2.0000000000000002E-5</v>
      </c>
      <c r="R187" s="178">
        <f>Q187*H187</f>
        <v>2.0000000000000002E-5</v>
      </c>
      <c r="S187" s="178">
        <v>0</v>
      </c>
      <c r="T187" s="179">
        <f>S187*H187</f>
        <v>0</v>
      </c>
      <c r="AR187" s="22" t="s">
        <v>219</v>
      </c>
      <c r="AT187" s="22" t="s">
        <v>135</v>
      </c>
      <c r="AU187" s="22" t="s">
        <v>81</v>
      </c>
      <c r="AY187" s="22" t="s">
        <v>133</v>
      </c>
      <c r="BE187" s="180">
        <f>IF(N187="základní",J187,0)</f>
        <v>78.2</v>
      </c>
      <c r="BF187" s="180">
        <f>IF(N187="snížená",J187,0)</f>
        <v>0</v>
      </c>
      <c r="BG187" s="180">
        <f>IF(N187="zákl. přenesená",J187,0)</f>
        <v>0</v>
      </c>
      <c r="BH187" s="180">
        <f>IF(N187="sníž. přenesená",J187,0)</f>
        <v>0</v>
      </c>
      <c r="BI187" s="180">
        <f>IF(N187="nulová",J187,0)</f>
        <v>0</v>
      </c>
      <c r="BJ187" s="22" t="s">
        <v>22</v>
      </c>
      <c r="BK187" s="180">
        <f>ROUND(I187*H187,2)</f>
        <v>78.2</v>
      </c>
      <c r="BL187" s="22" t="s">
        <v>219</v>
      </c>
      <c r="BM187" s="22" t="s">
        <v>1780</v>
      </c>
    </row>
    <row r="188" spans="2:65" s="1" customFormat="1" ht="40.5">
      <c r="B188" s="36"/>
      <c r="C188" s="58"/>
      <c r="D188" s="196" t="s">
        <v>142</v>
      </c>
      <c r="E188" s="58"/>
      <c r="F188" s="208" t="s">
        <v>1781</v>
      </c>
      <c r="G188" s="58"/>
      <c r="H188" s="58"/>
      <c r="I188" s="58"/>
      <c r="J188" s="58"/>
      <c r="K188" s="58"/>
      <c r="L188" s="56"/>
      <c r="M188" s="183"/>
      <c r="N188" s="37"/>
      <c r="O188" s="37"/>
      <c r="P188" s="37"/>
      <c r="Q188" s="37"/>
      <c r="R188" s="37"/>
      <c r="S188" s="37"/>
      <c r="T188" s="73"/>
      <c r="AT188" s="22" t="s">
        <v>142</v>
      </c>
      <c r="AU188" s="22" t="s">
        <v>81</v>
      </c>
    </row>
    <row r="189" spans="2:65" s="1" customFormat="1" ht="22.5" customHeight="1">
      <c r="B189" s="36"/>
      <c r="C189" s="209" t="s">
        <v>439</v>
      </c>
      <c r="D189" s="209" t="s">
        <v>232</v>
      </c>
      <c r="E189" s="210" t="s">
        <v>1782</v>
      </c>
      <c r="F189" s="211" t="s">
        <v>1783</v>
      </c>
      <c r="G189" s="212" t="s">
        <v>293</v>
      </c>
      <c r="H189" s="213">
        <v>1</v>
      </c>
      <c r="I189" s="214">
        <v>385</v>
      </c>
      <c r="J189" s="214">
        <f>ROUND(I189*H189,2)</f>
        <v>385</v>
      </c>
      <c r="K189" s="211" t="s">
        <v>139</v>
      </c>
      <c r="L189" s="215"/>
      <c r="M189" s="216" t="s">
        <v>20</v>
      </c>
      <c r="N189" s="217" t="s">
        <v>43</v>
      </c>
      <c r="O189" s="178">
        <v>0</v>
      </c>
      <c r="P189" s="178">
        <f>O189*H189</f>
        <v>0</v>
      </c>
      <c r="Q189" s="178">
        <v>8.0000000000000004E-4</v>
      </c>
      <c r="R189" s="178">
        <f>Q189*H189</f>
        <v>8.0000000000000004E-4</v>
      </c>
      <c r="S189" s="178">
        <v>0</v>
      </c>
      <c r="T189" s="179">
        <f>S189*H189</f>
        <v>0</v>
      </c>
      <c r="AR189" s="22" t="s">
        <v>305</v>
      </c>
      <c r="AT189" s="22" t="s">
        <v>232</v>
      </c>
      <c r="AU189" s="22" t="s">
        <v>81</v>
      </c>
      <c r="AY189" s="22" t="s">
        <v>133</v>
      </c>
      <c r="BE189" s="180">
        <f>IF(N189="základní",J189,0)</f>
        <v>385</v>
      </c>
      <c r="BF189" s="180">
        <f>IF(N189="snížená",J189,0)</f>
        <v>0</v>
      </c>
      <c r="BG189" s="180">
        <f>IF(N189="zákl. přenesená",J189,0)</f>
        <v>0</v>
      </c>
      <c r="BH189" s="180">
        <f>IF(N189="sníž. přenesená",J189,0)</f>
        <v>0</v>
      </c>
      <c r="BI189" s="180">
        <f>IF(N189="nulová",J189,0)</f>
        <v>0</v>
      </c>
      <c r="BJ189" s="22" t="s">
        <v>22</v>
      </c>
      <c r="BK189" s="180">
        <f>ROUND(I189*H189,2)</f>
        <v>385</v>
      </c>
      <c r="BL189" s="22" t="s">
        <v>219</v>
      </c>
      <c r="BM189" s="22" t="s">
        <v>1784</v>
      </c>
    </row>
    <row r="190" spans="2:65" s="1" customFormat="1" ht="31.5" customHeight="1">
      <c r="B190" s="36"/>
      <c r="C190" s="170" t="s">
        <v>447</v>
      </c>
      <c r="D190" s="170" t="s">
        <v>135</v>
      </c>
      <c r="E190" s="171" t="s">
        <v>1785</v>
      </c>
      <c r="F190" s="172" t="s">
        <v>1786</v>
      </c>
      <c r="G190" s="173" t="s">
        <v>293</v>
      </c>
      <c r="H190" s="174">
        <v>1</v>
      </c>
      <c r="I190" s="175">
        <v>292</v>
      </c>
      <c r="J190" s="175">
        <f>ROUND(I190*H190,2)</f>
        <v>292</v>
      </c>
      <c r="K190" s="172" t="s">
        <v>139</v>
      </c>
      <c r="L190" s="56"/>
      <c r="M190" s="176" t="s">
        <v>20</v>
      </c>
      <c r="N190" s="177" t="s">
        <v>43</v>
      </c>
      <c r="O190" s="178">
        <v>0.2</v>
      </c>
      <c r="P190" s="178">
        <f>O190*H190</f>
        <v>0.2</v>
      </c>
      <c r="Q190" s="178">
        <v>3.4000000000000002E-4</v>
      </c>
      <c r="R190" s="178">
        <f>Q190*H190</f>
        <v>3.4000000000000002E-4</v>
      </c>
      <c r="S190" s="178">
        <v>0</v>
      </c>
      <c r="T190" s="179">
        <f>S190*H190</f>
        <v>0</v>
      </c>
      <c r="AR190" s="22" t="s">
        <v>219</v>
      </c>
      <c r="AT190" s="22" t="s">
        <v>135</v>
      </c>
      <c r="AU190" s="22" t="s">
        <v>81</v>
      </c>
      <c r="AY190" s="22" t="s">
        <v>133</v>
      </c>
      <c r="BE190" s="180">
        <f>IF(N190="základní",J190,0)</f>
        <v>292</v>
      </c>
      <c r="BF190" s="180">
        <f>IF(N190="snížená",J190,0)</f>
        <v>0</v>
      </c>
      <c r="BG190" s="180">
        <f>IF(N190="zákl. přenesená",J190,0)</f>
        <v>0</v>
      </c>
      <c r="BH190" s="180">
        <f>IF(N190="sníž. přenesená",J190,0)</f>
        <v>0</v>
      </c>
      <c r="BI190" s="180">
        <f>IF(N190="nulová",J190,0)</f>
        <v>0</v>
      </c>
      <c r="BJ190" s="22" t="s">
        <v>22</v>
      </c>
      <c r="BK190" s="180">
        <f>ROUND(I190*H190,2)</f>
        <v>292</v>
      </c>
      <c r="BL190" s="22" t="s">
        <v>219</v>
      </c>
      <c r="BM190" s="22" t="s">
        <v>1787</v>
      </c>
    </row>
    <row r="191" spans="2:65" s="1" customFormat="1" ht="31.5" customHeight="1">
      <c r="B191" s="36"/>
      <c r="C191" s="170" t="s">
        <v>665</v>
      </c>
      <c r="D191" s="170" t="s">
        <v>135</v>
      </c>
      <c r="E191" s="171" t="s">
        <v>1788</v>
      </c>
      <c r="F191" s="172" t="s">
        <v>1789</v>
      </c>
      <c r="G191" s="173" t="s">
        <v>293</v>
      </c>
      <c r="H191" s="174">
        <v>1</v>
      </c>
      <c r="I191" s="175">
        <v>422</v>
      </c>
      <c r="J191" s="175">
        <f>ROUND(I191*H191,2)</f>
        <v>422</v>
      </c>
      <c r="K191" s="172" t="s">
        <v>139</v>
      </c>
      <c r="L191" s="56"/>
      <c r="M191" s="176" t="s">
        <v>20</v>
      </c>
      <c r="N191" s="177" t="s">
        <v>43</v>
      </c>
      <c r="O191" s="178">
        <v>0.22</v>
      </c>
      <c r="P191" s="178">
        <f>O191*H191</f>
        <v>0.22</v>
      </c>
      <c r="Q191" s="178">
        <v>5.0000000000000001E-4</v>
      </c>
      <c r="R191" s="178">
        <f>Q191*H191</f>
        <v>5.0000000000000001E-4</v>
      </c>
      <c r="S191" s="178">
        <v>0</v>
      </c>
      <c r="T191" s="179">
        <f>S191*H191</f>
        <v>0</v>
      </c>
      <c r="AR191" s="22" t="s">
        <v>22</v>
      </c>
      <c r="AT191" s="22" t="s">
        <v>135</v>
      </c>
      <c r="AU191" s="22" t="s">
        <v>81</v>
      </c>
      <c r="AY191" s="22" t="s">
        <v>133</v>
      </c>
      <c r="BE191" s="180">
        <f>IF(N191="základní",J191,0)</f>
        <v>422</v>
      </c>
      <c r="BF191" s="180">
        <f>IF(N191="snížená",J191,0)</f>
        <v>0</v>
      </c>
      <c r="BG191" s="180">
        <f>IF(N191="zákl. přenesená",J191,0)</f>
        <v>0</v>
      </c>
      <c r="BH191" s="180">
        <f>IF(N191="sníž. přenesená",J191,0)</f>
        <v>0</v>
      </c>
      <c r="BI191" s="180">
        <f>IF(N191="nulová",J191,0)</f>
        <v>0</v>
      </c>
      <c r="BJ191" s="22" t="s">
        <v>22</v>
      </c>
      <c r="BK191" s="180">
        <f>ROUND(I191*H191,2)</f>
        <v>422</v>
      </c>
      <c r="BL191" s="22" t="s">
        <v>22</v>
      </c>
      <c r="BM191" s="22" t="s">
        <v>1790</v>
      </c>
    </row>
    <row r="192" spans="2:65" s="1" customFormat="1" ht="31.5" customHeight="1">
      <c r="B192" s="36"/>
      <c r="C192" s="170" t="s">
        <v>668</v>
      </c>
      <c r="D192" s="170" t="s">
        <v>135</v>
      </c>
      <c r="E192" s="171" t="s">
        <v>1791</v>
      </c>
      <c r="F192" s="172" t="s">
        <v>1792</v>
      </c>
      <c r="G192" s="173" t="s">
        <v>293</v>
      </c>
      <c r="H192" s="174">
        <v>2</v>
      </c>
      <c r="I192" s="175">
        <v>2870</v>
      </c>
      <c r="J192" s="175">
        <f>ROUND(I192*H192,2)</f>
        <v>5740</v>
      </c>
      <c r="K192" s="172" t="s">
        <v>20</v>
      </c>
      <c r="L192" s="56"/>
      <c r="M192" s="176" t="s">
        <v>20</v>
      </c>
      <c r="N192" s="177" t="s">
        <v>43</v>
      </c>
      <c r="O192" s="178">
        <v>0.46</v>
      </c>
      <c r="P192" s="178">
        <f>O192*H192</f>
        <v>0.92</v>
      </c>
      <c r="Q192" s="178">
        <v>2.5000000000000001E-3</v>
      </c>
      <c r="R192" s="178">
        <f>Q192*H192</f>
        <v>5.0000000000000001E-3</v>
      </c>
      <c r="S192" s="178">
        <v>0</v>
      </c>
      <c r="T192" s="179">
        <f>S192*H192</f>
        <v>0</v>
      </c>
      <c r="AR192" s="22" t="s">
        <v>219</v>
      </c>
      <c r="AT192" s="22" t="s">
        <v>135</v>
      </c>
      <c r="AU192" s="22" t="s">
        <v>81</v>
      </c>
      <c r="AY192" s="22" t="s">
        <v>133</v>
      </c>
      <c r="BE192" s="180">
        <f>IF(N192="základní",J192,0)</f>
        <v>5740</v>
      </c>
      <c r="BF192" s="180">
        <f>IF(N192="snížená",J192,0)</f>
        <v>0</v>
      </c>
      <c r="BG192" s="180">
        <f>IF(N192="zákl. přenesená",J192,0)</f>
        <v>0</v>
      </c>
      <c r="BH192" s="180">
        <f>IF(N192="sníž. přenesená",J192,0)</f>
        <v>0</v>
      </c>
      <c r="BI192" s="180">
        <f>IF(N192="nulová",J192,0)</f>
        <v>0</v>
      </c>
      <c r="BJ192" s="22" t="s">
        <v>22</v>
      </c>
      <c r="BK192" s="180">
        <f>ROUND(I192*H192,2)</f>
        <v>5740</v>
      </c>
      <c r="BL192" s="22" t="s">
        <v>219</v>
      </c>
      <c r="BM192" s="22" t="s">
        <v>1793</v>
      </c>
    </row>
    <row r="193" spans="2:65" s="1" customFormat="1" ht="31.5" customHeight="1">
      <c r="B193" s="36"/>
      <c r="C193" s="170" t="s">
        <v>670</v>
      </c>
      <c r="D193" s="170" t="s">
        <v>135</v>
      </c>
      <c r="E193" s="171" t="s">
        <v>1794</v>
      </c>
      <c r="F193" s="172" t="s">
        <v>1795</v>
      </c>
      <c r="G193" s="173" t="s">
        <v>162</v>
      </c>
      <c r="H193" s="174">
        <v>8</v>
      </c>
      <c r="I193" s="175">
        <v>36.9</v>
      </c>
      <c r="J193" s="175">
        <f>ROUND(I193*H193,2)</f>
        <v>295.2</v>
      </c>
      <c r="K193" s="172" t="s">
        <v>139</v>
      </c>
      <c r="L193" s="56"/>
      <c r="M193" s="176" t="s">
        <v>20</v>
      </c>
      <c r="N193" s="177" t="s">
        <v>43</v>
      </c>
      <c r="O193" s="178">
        <v>6.7000000000000004E-2</v>
      </c>
      <c r="P193" s="178">
        <f>O193*H193</f>
        <v>0.53600000000000003</v>
      </c>
      <c r="Q193" s="178">
        <v>1.9000000000000001E-4</v>
      </c>
      <c r="R193" s="178">
        <f>Q193*H193</f>
        <v>1.5200000000000001E-3</v>
      </c>
      <c r="S193" s="178">
        <v>0</v>
      </c>
      <c r="T193" s="179">
        <f>S193*H193</f>
        <v>0</v>
      </c>
      <c r="AR193" s="22" t="s">
        <v>219</v>
      </c>
      <c r="AT193" s="22" t="s">
        <v>135</v>
      </c>
      <c r="AU193" s="22" t="s">
        <v>81</v>
      </c>
      <c r="AY193" s="22" t="s">
        <v>133</v>
      </c>
      <c r="BE193" s="180">
        <f>IF(N193="základní",J193,0)</f>
        <v>295.2</v>
      </c>
      <c r="BF193" s="180">
        <f>IF(N193="snížená",J193,0)</f>
        <v>0</v>
      </c>
      <c r="BG193" s="180">
        <f>IF(N193="zákl. přenesená",J193,0)</f>
        <v>0</v>
      </c>
      <c r="BH193" s="180">
        <f>IF(N193="sníž. přenesená",J193,0)</f>
        <v>0</v>
      </c>
      <c r="BI193" s="180">
        <f>IF(N193="nulová",J193,0)</f>
        <v>0</v>
      </c>
      <c r="BJ193" s="22" t="s">
        <v>22</v>
      </c>
      <c r="BK193" s="180">
        <f>ROUND(I193*H193,2)</f>
        <v>295.2</v>
      </c>
      <c r="BL193" s="22" t="s">
        <v>219</v>
      </c>
      <c r="BM193" s="22" t="s">
        <v>1796</v>
      </c>
    </row>
    <row r="194" spans="2:65" s="1" customFormat="1" ht="67.5">
      <c r="B194" s="36"/>
      <c r="C194" s="58"/>
      <c r="D194" s="196" t="s">
        <v>142</v>
      </c>
      <c r="E194" s="58"/>
      <c r="F194" s="208" t="s">
        <v>1797</v>
      </c>
      <c r="G194" s="58"/>
      <c r="H194" s="58"/>
      <c r="I194" s="58"/>
      <c r="J194" s="58"/>
      <c r="K194" s="58"/>
      <c r="L194" s="56"/>
      <c r="M194" s="183"/>
      <c r="N194" s="37"/>
      <c r="O194" s="37"/>
      <c r="P194" s="37"/>
      <c r="Q194" s="37"/>
      <c r="R194" s="37"/>
      <c r="S194" s="37"/>
      <c r="T194" s="73"/>
      <c r="AT194" s="22" t="s">
        <v>142</v>
      </c>
      <c r="AU194" s="22" t="s">
        <v>81</v>
      </c>
    </row>
    <row r="195" spans="2:65" s="1" customFormat="1" ht="31.5" customHeight="1">
      <c r="B195" s="36"/>
      <c r="C195" s="170" t="s">
        <v>674</v>
      </c>
      <c r="D195" s="170" t="s">
        <v>135</v>
      </c>
      <c r="E195" s="171" t="s">
        <v>1798</v>
      </c>
      <c r="F195" s="172" t="s">
        <v>1799</v>
      </c>
      <c r="G195" s="173" t="s">
        <v>162</v>
      </c>
      <c r="H195" s="174">
        <v>8</v>
      </c>
      <c r="I195" s="175">
        <v>33.299999999999997</v>
      </c>
      <c r="J195" s="175">
        <f>ROUND(I195*H195,2)</f>
        <v>266.39999999999998</v>
      </c>
      <c r="K195" s="172" t="s">
        <v>139</v>
      </c>
      <c r="L195" s="56"/>
      <c r="M195" s="176" t="s">
        <v>20</v>
      </c>
      <c r="N195" s="177" t="s">
        <v>43</v>
      </c>
      <c r="O195" s="178">
        <v>8.2000000000000003E-2</v>
      </c>
      <c r="P195" s="178">
        <f>O195*H195</f>
        <v>0.65600000000000003</v>
      </c>
      <c r="Q195" s="178">
        <v>1.0000000000000001E-5</v>
      </c>
      <c r="R195" s="178">
        <f>Q195*H195</f>
        <v>8.0000000000000007E-5</v>
      </c>
      <c r="S195" s="178">
        <v>0</v>
      </c>
      <c r="T195" s="179">
        <f>S195*H195</f>
        <v>0</v>
      </c>
      <c r="AR195" s="22" t="s">
        <v>219</v>
      </c>
      <c r="AT195" s="22" t="s">
        <v>135</v>
      </c>
      <c r="AU195" s="22" t="s">
        <v>81</v>
      </c>
      <c r="AY195" s="22" t="s">
        <v>133</v>
      </c>
      <c r="BE195" s="180">
        <f>IF(N195="základní",J195,0)</f>
        <v>266.39999999999998</v>
      </c>
      <c r="BF195" s="180">
        <f>IF(N195="snížená",J195,0)</f>
        <v>0</v>
      </c>
      <c r="BG195" s="180">
        <f>IF(N195="zákl. přenesená",J195,0)</f>
        <v>0</v>
      </c>
      <c r="BH195" s="180">
        <f>IF(N195="sníž. přenesená",J195,0)</f>
        <v>0</v>
      </c>
      <c r="BI195" s="180">
        <f>IF(N195="nulová",J195,0)</f>
        <v>0</v>
      </c>
      <c r="BJ195" s="22" t="s">
        <v>22</v>
      </c>
      <c r="BK195" s="180">
        <f>ROUND(I195*H195,2)</f>
        <v>266.39999999999998</v>
      </c>
      <c r="BL195" s="22" t="s">
        <v>219</v>
      </c>
      <c r="BM195" s="22" t="s">
        <v>1800</v>
      </c>
    </row>
    <row r="196" spans="2:65" s="1" customFormat="1" ht="67.5">
      <c r="B196" s="36"/>
      <c r="C196" s="58"/>
      <c r="D196" s="196" t="s">
        <v>142</v>
      </c>
      <c r="E196" s="58"/>
      <c r="F196" s="208" t="s">
        <v>1797</v>
      </c>
      <c r="G196" s="58"/>
      <c r="H196" s="58"/>
      <c r="I196" s="58"/>
      <c r="J196" s="58"/>
      <c r="K196" s="58"/>
      <c r="L196" s="56"/>
      <c r="M196" s="183"/>
      <c r="N196" s="37"/>
      <c r="O196" s="37"/>
      <c r="P196" s="37"/>
      <c r="Q196" s="37"/>
      <c r="R196" s="37"/>
      <c r="S196" s="37"/>
      <c r="T196" s="73"/>
      <c r="AT196" s="22" t="s">
        <v>142</v>
      </c>
      <c r="AU196" s="22" t="s">
        <v>81</v>
      </c>
    </row>
    <row r="197" spans="2:65" s="1" customFormat="1" ht="31.5" customHeight="1">
      <c r="B197" s="36"/>
      <c r="C197" s="170" t="s">
        <v>678</v>
      </c>
      <c r="D197" s="170" t="s">
        <v>135</v>
      </c>
      <c r="E197" s="171" t="s">
        <v>1801</v>
      </c>
      <c r="F197" s="172" t="s">
        <v>1802</v>
      </c>
      <c r="G197" s="173" t="s">
        <v>216</v>
      </c>
      <c r="H197" s="174">
        <v>5.0000000000000001E-3</v>
      </c>
      <c r="I197" s="175">
        <v>461</v>
      </c>
      <c r="J197" s="175">
        <f>ROUND(I197*H197,2)</f>
        <v>2.31</v>
      </c>
      <c r="K197" s="172" t="s">
        <v>139</v>
      </c>
      <c r="L197" s="56"/>
      <c r="M197" s="176" t="s">
        <v>20</v>
      </c>
      <c r="N197" s="177" t="s">
        <v>43</v>
      </c>
      <c r="O197" s="178">
        <v>1.327</v>
      </c>
      <c r="P197" s="178">
        <f>O197*H197</f>
        <v>6.6350000000000003E-3</v>
      </c>
      <c r="Q197" s="178">
        <v>0</v>
      </c>
      <c r="R197" s="178">
        <f>Q197*H197</f>
        <v>0</v>
      </c>
      <c r="S197" s="178">
        <v>0</v>
      </c>
      <c r="T197" s="179">
        <f>S197*H197</f>
        <v>0</v>
      </c>
      <c r="AR197" s="22" t="s">
        <v>22</v>
      </c>
      <c r="AT197" s="22" t="s">
        <v>135</v>
      </c>
      <c r="AU197" s="22" t="s">
        <v>81</v>
      </c>
      <c r="AY197" s="22" t="s">
        <v>133</v>
      </c>
      <c r="BE197" s="180">
        <f>IF(N197="základní",J197,0)</f>
        <v>2.31</v>
      </c>
      <c r="BF197" s="180">
        <f>IF(N197="snížená",J197,0)</f>
        <v>0</v>
      </c>
      <c r="BG197" s="180">
        <f>IF(N197="zákl. přenesená",J197,0)</f>
        <v>0</v>
      </c>
      <c r="BH197" s="180">
        <f>IF(N197="sníž. přenesená",J197,0)</f>
        <v>0</v>
      </c>
      <c r="BI197" s="180">
        <f>IF(N197="nulová",J197,0)</f>
        <v>0</v>
      </c>
      <c r="BJ197" s="22" t="s">
        <v>22</v>
      </c>
      <c r="BK197" s="180">
        <f>ROUND(I197*H197,2)</f>
        <v>2.31</v>
      </c>
      <c r="BL197" s="22" t="s">
        <v>22</v>
      </c>
      <c r="BM197" s="22" t="s">
        <v>1803</v>
      </c>
    </row>
    <row r="198" spans="2:65" s="1" customFormat="1" ht="121.5">
      <c r="B198" s="36"/>
      <c r="C198" s="58"/>
      <c r="D198" s="181" t="s">
        <v>142</v>
      </c>
      <c r="E198" s="58"/>
      <c r="F198" s="182" t="s">
        <v>1804</v>
      </c>
      <c r="G198" s="58"/>
      <c r="H198" s="58"/>
      <c r="I198" s="58"/>
      <c r="J198" s="58"/>
      <c r="K198" s="58"/>
      <c r="L198" s="56"/>
      <c r="M198" s="183"/>
      <c r="N198" s="37"/>
      <c r="O198" s="37"/>
      <c r="P198" s="37"/>
      <c r="Q198" s="37"/>
      <c r="R198" s="37"/>
      <c r="S198" s="37"/>
      <c r="T198" s="73"/>
      <c r="AT198" s="22" t="s">
        <v>142</v>
      </c>
      <c r="AU198" s="22" t="s">
        <v>81</v>
      </c>
    </row>
    <row r="199" spans="2:65" s="10" customFormat="1" ht="29.85" customHeight="1">
      <c r="B199" s="154"/>
      <c r="C199" s="155"/>
      <c r="D199" s="167" t="s">
        <v>71</v>
      </c>
      <c r="E199" s="168" t="s">
        <v>1805</v>
      </c>
      <c r="F199" s="168" t="s">
        <v>1806</v>
      </c>
      <c r="G199" s="155"/>
      <c r="H199" s="155"/>
      <c r="I199" s="155"/>
      <c r="J199" s="169">
        <f>BK199</f>
        <v>3079.54</v>
      </c>
      <c r="K199" s="155"/>
      <c r="L199" s="159"/>
      <c r="M199" s="160"/>
      <c r="N199" s="161"/>
      <c r="O199" s="161"/>
      <c r="P199" s="162">
        <f>SUM(P200:P206)</f>
        <v>1.5428230000000003</v>
      </c>
      <c r="Q199" s="161"/>
      <c r="R199" s="162">
        <f>SUM(R200:R206)</f>
        <v>1.856E-2</v>
      </c>
      <c r="S199" s="161"/>
      <c r="T199" s="163">
        <f>SUM(T200:T206)</f>
        <v>0</v>
      </c>
      <c r="AR199" s="164" t="s">
        <v>81</v>
      </c>
      <c r="AT199" s="165" t="s">
        <v>71</v>
      </c>
      <c r="AU199" s="165" t="s">
        <v>22</v>
      </c>
      <c r="AY199" s="164" t="s">
        <v>133</v>
      </c>
      <c r="BK199" s="166">
        <f>SUM(BK200:BK206)</f>
        <v>3079.54</v>
      </c>
    </row>
    <row r="200" spans="2:65" s="1" customFormat="1" ht="31.5" customHeight="1">
      <c r="B200" s="36"/>
      <c r="C200" s="170" t="s">
        <v>681</v>
      </c>
      <c r="D200" s="170" t="s">
        <v>135</v>
      </c>
      <c r="E200" s="171" t="s">
        <v>1807</v>
      </c>
      <c r="F200" s="172" t="s">
        <v>1808</v>
      </c>
      <c r="G200" s="173" t="s">
        <v>450</v>
      </c>
      <c r="H200" s="174">
        <v>1</v>
      </c>
      <c r="I200" s="175">
        <v>2090</v>
      </c>
      <c r="J200" s="175">
        <f>ROUND(I200*H200,2)</f>
        <v>2090</v>
      </c>
      <c r="K200" s="172" t="s">
        <v>139</v>
      </c>
      <c r="L200" s="56"/>
      <c r="M200" s="176" t="s">
        <v>20</v>
      </c>
      <c r="N200" s="177" t="s">
        <v>43</v>
      </c>
      <c r="O200" s="178">
        <v>1.1000000000000001</v>
      </c>
      <c r="P200" s="178">
        <f>O200*H200</f>
        <v>1.1000000000000001</v>
      </c>
      <c r="Q200" s="178">
        <v>1.7260000000000001E-2</v>
      </c>
      <c r="R200" s="178">
        <f>Q200*H200</f>
        <v>1.7260000000000001E-2</v>
      </c>
      <c r="S200" s="178">
        <v>0</v>
      </c>
      <c r="T200" s="179">
        <f>S200*H200</f>
        <v>0</v>
      </c>
      <c r="AR200" s="22" t="s">
        <v>22</v>
      </c>
      <c r="AT200" s="22" t="s">
        <v>135</v>
      </c>
      <c r="AU200" s="22" t="s">
        <v>81</v>
      </c>
      <c r="AY200" s="22" t="s">
        <v>133</v>
      </c>
      <c r="BE200" s="180">
        <f>IF(N200="základní",J200,0)</f>
        <v>2090</v>
      </c>
      <c r="BF200" s="180">
        <f>IF(N200="snížená",J200,0)</f>
        <v>0</v>
      </c>
      <c r="BG200" s="180">
        <f>IF(N200="zákl. přenesená",J200,0)</f>
        <v>0</v>
      </c>
      <c r="BH200" s="180">
        <f>IF(N200="sníž. přenesená",J200,0)</f>
        <v>0</v>
      </c>
      <c r="BI200" s="180">
        <f>IF(N200="nulová",J200,0)</f>
        <v>0</v>
      </c>
      <c r="BJ200" s="22" t="s">
        <v>22</v>
      </c>
      <c r="BK200" s="180">
        <f>ROUND(I200*H200,2)</f>
        <v>2090</v>
      </c>
      <c r="BL200" s="22" t="s">
        <v>22</v>
      </c>
      <c r="BM200" s="22" t="s">
        <v>1809</v>
      </c>
    </row>
    <row r="201" spans="2:65" s="1" customFormat="1" ht="54">
      <c r="B201" s="36"/>
      <c r="C201" s="58"/>
      <c r="D201" s="196" t="s">
        <v>142</v>
      </c>
      <c r="E201" s="58"/>
      <c r="F201" s="208" t="s">
        <v>1810</v>
      </c>
      <c r="G201" s="58"/>
      <c r="H201" s="58"/>
      <c r="I201" s="58"/>
      <c r="J201" s="58"/>
      <c r="K201" s="58"/>
      <c r="L201" s="56"/>
      <c r="M201" s="183"/>
      <c r="N201" s="37"/>
      <c r="O201" s="37"/>
      <c r="P201" s="37"/>
      <c r="Q201" s="37"/>
      <c r="R201" s="37"/>
      <c r="S201" s="37"/>
      <c r="T201" s="73"/>
      <c r="AT201" s="22" t="s">
        <v>142</v>
      </c>
      <c r="AU201" s="22" t="s">
        <v>81</v>
      </c>
    </row>
    <row r="202" spans="2:65" s="1" customFormat="1" ht="22.5" customHeight="1">
      <c r="B202" s="36"/>
      <c r="C202" s="170" t="s">
        <v>684</v>
      </c>
      <c r="D202" s="170" t="s">
        <v>135</v>
      </c>
      <c r="E202" s="171" t="s">
        <v>1811</v>
      </c>
      <c r="F202" s="172" t="s">
        <v>1812</v>
      </c>
      <c r="G202" s="173" t="s">
        <v>293</v>
      </c>
      <c r="H202" s="174">
        <v>1</v>
      </c>
      <c r="I202" s="175">
        <v>761</v>
      </c>
      <c r="J202" s="175">
        <f>ROUND(I202*H202,2)</f>
        <v>761</v>
      </c>
      <c r="K202" s="172" t="s">
        <v>139</v>
      </c>
      <c r="L202" s="56"/>
      <c r="M202" s="176" t="s">
        <v>20</v>
      </c>
      <c r="N202" s="177" t="s">
        <v>43</v>
      </c>
      <c r="O202" s="178">
        <v>0.124</v>
      </c>
      <c r="P202" s="178">
        <f>O202*H202</f>
        <v>0.124</v>
      </c>
      <c r="Q202" s="178">
        <v>1E-3</v>
      </c>
      <c r="R202" s="178">
        <f>Q202*H202</f>
        <v>1E-3</v>
      </c>
      <c r="S202" s="178">
        <v>0</v>
      </c>
      <c r="T202" s="179">
        <f>S202*H202</f>
        <v>0</v>
      </c>
      <c r="AR202" s="22" t="s">
        <v>22</v>
      </c>
      <c r="AT202" s="22" t="s">
        <v>135</v>
      </c>
      <c r="AU202" s="22" t="s">
        <v>81</v>
      </c>
      <c r="AY202" s="22" t="s">
        <v>133</v>
      </c>
      <c r="BE202" s="180">
        <f>IF(N202="základní",J202,0)</f>
        <v>761</v>
      </c>
      <c r="BF202" s="180">
        <f>IF(N202="snížená",J202,0)</f>
        <v>0</v>
      </c>
      <c r="BG202" s="180">
        <f>IF(N202="zákl. přenesená",J202,0)</f>
        <v>0</v>
      </c>
      <c r="BH202" s="180">
        <f>IF(N202="sníž. přenesená",J202,0)</f>
        <v>0</v>
      </c>
      <c r="BI202" s="180">
        <f>IF(N202="nulová",J202,0)</f>
        <v>0</v>
      </c>
      <c r="BJ202" s="22" t="s">
        <v>22</v>
      </c>
      <c r="BK202" s="180">
        <f>ROUND(I202*H202,2)</f>
        <v>761</v>
      </c>
      <c r="BL202" s="22" t="s">
        <v>22</v>
      </c>
      <c r="BM202" s="22" t="s">
        <v>1813</v>
      </c>
    </row>
    <row r="203" spans="2:65" s="1" customFormat="1" ht="22.5" customHeight="1">
      <c r="B203" s="36"/>
      <c r="C203" s="170" t="s">
        <v>687</v>
      </c>
      <c r="D203" s="170" t="s">
        <v>135</v>
      </c>
      <c r="E203" s="171" t="s">
        <v>1814</v>
      </c>
      <c r="F203" s="172" t="s">
        <v>1815</v>
      </c>
      <c r="G203" s="173" t="s">
        <v>450</v>
      </c>
      <c r="H203" s="174">
        <v>1</v>
      </c>
      <c r="I203" s="175">
        <v>149</v>
      </c>
      <c r="J203" s="175">
        <f>ROUND(I203*H203,2)</f>
        <v>149</v>
      </c>
      <c r="K203" s="172" t="s">
        <v>139</v>
      </c>
      <c r="L203" s="56"/>
      <c r="M203" s="176" t="s">
        <v>20</v>
      </c>
      <c r="N203" s="177" t="s">
        <v>43</v>
      </c>
      <c r="O203" s="178">
        <v>0.28999999999999998</v>
      </c>
      <c r="P203" s="178">
        <f>O203*H203</f>
        <v>0.28999999999999998</v>
      </c>
      <c r="Q203" s="178">
        <v>9.0000000000000006E-5</v>
      </c>
      <c r="R203" s="178">
        <f>Q203*H203</f>
        <v>9.0000000000000006E-5</v>
      </c>
      <c r="S203" s="178">
        <v>0</v>
      </c>
      <c r="T203" s="179">
        <f>S203*H203</f>
        <v>0</v>
      </c>
      <c r="AR203" s="22" t="s">
        <v>22</v>
      </c>
      <c r="AT203" s="22" t="s">
        <v>135</v>
      </c>
      <c r="AU203" s="22" t="s">
        <v>81</v>
      </c>
      <c r="AY203" s="22" t="s">
        <v>133</v>
      </c>
      <c r="BE203" s="180">
        <f>IF(N203="základní",J203,0)</f>
        <v>149</v>
      </c>
      <c r="BF203" s="180">
        <f>IF(N203="snížená",J203,0)</f>
        <v>0</v>
      </c>
      <c r="BG203" s="180">
        <f>IF(N203="zákl. přenesená",J203,0)</f>
        <v>0</v>
      </c>
      <c r="BH203" s="180">
        <f>IF(N203="sníž. přenesená",J203,0)</f>
        <v>0</v>
      </c>
      <c r="BI203" s="180">
        <f>IF(N203="nulová",J203,0)</f>
        <v>0</v>
      </c>
      <c r="BJ203" s="22" t="s">
        <v>22</v>
      </c>
      <c r="BK203" s="180">
        <f>ROUND(I203*H203,2)</f>
        <v>149</v>
      </c>
      <c r="BL203" s="22" t="s">
        <v>22</v>
      </c>
      <c r="BM203" s="22" t="s">
        <v>1816</v>
      </c>
    </row>
    <row r="204" spans="2:65" s="1" customFormat="1" ht="22.5" customHeight="1">
      <c r="B204" s="36"/>
      <c r="C204" s="209" t="s">
        <v>690</v>
      </c>
      <c r="D204" s="209" t="s">
        <v>232</v>
      </c>
      <c r="E204" s="210" t="s">
        <v>1817</v>
      </c>
      <c r="F204" s="211" t="s">
        <v>1818</v>
      </c>
      <c r="G204" s="212" t="s">
        <v>293</v>
      </c>
      <c r="H204" s="213">
        <v>1</v>
      </c>
      <c r="I204" s="214">
        <v>69.3</v>
      </c>
      <c r="J204" s="214">
        <f>ROUND(I204*H204,2)</f>
        <v>69.3</v>
      </c>
      <c r="K204" s="211" t="s">
        <v>139</v>
      </c>
      <c r="L204" s="215"/>
      <c r="M204" s="216" t="s">
        <v>20</v>
      </c>
      <c r="N204" s="217" t="s">
        <v>43</v>
      </c>
      <c r="O204" s="178">
        <v>0</v>
      </c>
      <c r="P204" s="178">
        <f>O204*H204</f>
        <v>0</v>
      </c>
      <c r="Q204" s="178">
        <v>2.1000000000000001E-4</v>
      </c>
      <c r="R204" s="178">
        <f>Q204*H204</f>
        <v>2.1000000000000001E-4</v>
      </c>
      <c r="S204" s="178">
        <v>0</v>
      </c>
      <c r="T204" s="179">
        <f>S204*H204</f>
        <v>0</v>
      </c>
      <c r="AR204" s="22" t="s">
        <v>81</v>
      </c>
      <c r="AT204" s="22" t="s">
        <v>232</v>
      </c>
      <c r="AU204" s="22" t="s">
        <v>81</v>
      </c>
      <c r="AY204" s="22" t="s">
        <v>133</v>
      </c>
      <c r="BE204" s="180">
        <f>IF(N204="základní",J204,0)</f>
        <v>69.3</v>
      </c>
      <c r="BF204" s="180">
        <f>IF(N204="snížená",J204,0)</f>
        <v>0</v>
      </c>
      <c r="BG204" s="180">
        <f>IF(N204="zákl. přenesená",J204,0)</f>
        <v>0</v>
      </c>
      <c r="BH204" s="180">
        <f>IF(N204="sníž. přenesená",J204,0)</f>
        <v>0</v>
      </c>
      <c r="BI204" s="180">
        <f>IF(N204="nulová",J204,0)</f>
        <v>0</v>
      </c>
      <c r="BJ204" s="22" t="s">
        <v>22</v>
      </c>
      <c r="BK204" s="180">
        <f>ROUND(I204*H204,2)</f>
        <v>69.3</v>
      </c>
      <c r="BL204" s="22" t="s">
        <v>22</v>
      </c>
      <c r="BM204" s="22" t="s">
        <v>1819</v>
      </c>
    </row>
    <row r="205" spans="2:65" s="1" customFormat="1" ht="31.5" customHeight="1">
      <c r="B205" s="36"/>
      <c r="C205" s="170" t="s">
        <v>693</v>
      </c>
      <c r="D205" s="170" t="s">
        <v>135</v>
      </c>
      <c r="E205" s="171" t="s">
        <v>1820</v>
      </c>
      <c r="F205" s="172" t="s">
        <v>1821</v>
      </c>
      <c r="G205" s="173" t="s">
        <v>216</v>
      </c>
      <c r="H205" s="174">
        <v>1.9E-2</v>
      </c>
      <c r="I205" s="175">
        <v>539</v>
      </c>
      <c r="J205" s="175">
        <f>ROUND(I205*H205,2)</f>
        <v>10.24</v>
      </c>
      <c r="K205" s="172" t="s">
        <v>139</v>
      </c>
      <c r="L205" s="56"/>
      <c r="M205" s="176" t="s">
        <v>20</v>
      </c>
      <c r="N205" s="177" t="s">
        <v>43</v>
      </c>
      <c r="O205" s="178">
        <v>1.5169999999999999</v>
      </c>
      <c r="P205" s="178">
        <f>O205*H205</f>
        <v>2.8822999999999998E-2</v>
      </c>
      <c r="Q205" s="178">
        <v>0</v>
      </c>
      <c r="R205" s="178">
        <f>Q205*H205</f>
        <v>0</v>
      </c>
      <c r="S205" s="178">
        <v>0</v>
      </c>
      <c r="T205" s="179">
        <f>S205*H205</f>
        <v>0</v>
      </c>
      <c r="AR205" s="22" t="s">
        <v>22</v>
      </c>
      <c r="AT205" s="22" t="s">
        <v>135</v>
      </c>
      <c r="AU205" s="22" t="s">
        <v>81</v>
      </c>
      <c r="AY205" s="22" t="s">
        <v>133</v>
      </c>
      <c r="BE205" s="180">
        <f>IF(N205="základní",J205,0)</f>
        <v>10.24</v>
      </c>
      <c r="BF205" s="180">
        <f>IF(N205="snížená",J205,0)</f>
        <v>0</v>
      </c>
      <c r="BG205" s="180">
        <f>IF(N205="zákl. přenesená",J205,0)</f>
        <v>0</v>
      </c>
      <c r="BH205" s="180">
        <f>IF(N205="sníž. přenesená",J205,0)</f>
        <v>0</v>
      </c>
      <c r="BI205" s="180">
        <f>IF(N205="nulová",J205,0)</f>
        <v>0</v>
      </c>
      <c r="BJ205" s="22" t="s">
        <v>22</v>
      </c>
      <c r="BK205" s="180">
        <f>ROUND(I205*H205,2)</f>
        <v>10.24</v>
      </c>
      <c r="BL205" s="22" t="s">
        <v>22</v>
      </c>
      <c r="BM205" s="22" t="s">
        <v>1822</v>
      </c>
    </row>
    <row r="206" spans="2:65" s="1" customFormat="1" ht="121.5">
      <c r="B206" s="36"/>
      <c r="C206" s="58"/>
      <c r="D206" s="181" t="s">
        <v>142</v>
      </c>
      <c r="E206" s="58"/>
      <c r="F206" s="182" t="s">
        <v>1823</v>
      </c>
      <c r="G206" s="58"/>
      <c r="H206" s="58"/>
      <c r="I206" s="58"/>
      <c r="J206" s="58"/>
      <c r="K206" s="58"/>
      <c r="L206" s="56"/>
      <c r="M206" s="183"/>
      <c r="N206" s="37"/>
      <c r="O206" s="37"/>
      <c r="P206" s="37"/>
      <c r="Q206" s="37"/>
      <c r="R206" s="37"/>
      <c r="S206" s="37"/>
      <c r="T206" s="73"/>
      <c r="AT206" s="22" t="s">
        <v>142</v>
      </c>
      <c r="AU206" s="22" t="s">
        <v>81</v>
      </c>
    </row>
    <row r="207" spans="2:65" s="10" customFormat="1" ht="37.35" customHeight="1">
      <c r="B207" s="154"/>
      <c r="C207" s="155"/>
      <c r="D207" s="156" t="s">
        <v>71</v>
      </c>
      <c r="E207" s="157" t="s">
        <v>232</v>
      </c>
      <c r="F207" s="157" t="s">
        <v>444</v>
      </c>
      <c r="G207" s="155"/>
      <c r="H207" s="155"/>
      <c r="I207" s="155"/>
      <c r="J207" s="158">
        <f>BK207</f>
        <v>90000</v>
      </c>
      <c r="K207" s="155"/>
      <c r="L207" s="159"/>
      <c r="M207" s="160"/>
      <c r="N207" s="161"/>
      <c r="O207" s="161"/>
      <c r="P207" s="162">
        <f>P208</f>
        <v>0</v>
      </c>
      <c r="Q207" s="161"/>
      <c r="R207" s="162">
        <f>R208</f>
        <v>0</v>
      </c>
      <c r="S207" s="161"/>
      <c r="T207" s="163">
        <f>T208</f>
        <v>0</v>
      </c>
      <c r="AR207" s="164" t="s">
        <v>154</v>
      </c>
      <c r="AT207" s="165" t="s">
        <v>71</v>
      </c>
      <c r="AU207" s="165" t="s">
        <v>72</v>
      </c>
      <c r="AY207" s="164" t="s">
        <v>133</v>
      </c>
      <c r="BK207" s="166">
        <f>BK208</f>
        <v>90000</v>
      </c>
    </row>
    <row r="208" spans="2:65" s="10" customFormat="1" ht="19.899999999999999" customHeight="1">
      <c r="B208" s="154"/>
      <c r="C208" s="155"/>
      <c r="D208" s="167" t="s">
        <v>71</v>
      </c>
      <c r="E208" s="168" t="s">
        <v>445</v>
      </c>
      <c r="F208" s="168" t="s">
        <v>446</v>
      </c>
      <c r="G208" s="155"/>
      <c r="H208" s="155"/>
      <c r="I208" s="155"/>
      <c r="J208" s="169">
        <f>BK208</f>
        <v>90000</v>
      </c>
      <c r="K208" s="155"/>
      <c r="L208" s="159"/>
      <c r="M208" s="160"/>
      <c r="N208" s="161"/>
      <c r="O208" s="161"/>
      <c r="P208" s="162">
        <f>P209</f>
        <v>0</v>
      </c>
      <c r="Q208" s="161"/>
      <c r="R208" s="162">
        <f>R209</f>
        <v>0</v>
      </c>
      <c r="S208" s="161"/>
      <c r="T208" s="163">
        <f>T209</f>
        <v>0</v>
      </c>
      <c r="AR208" s="164" t="s">
        <v>154</v>
      </c>
      <c r="AT208" s="165" t="s">
        <v>71</v>
      </c>
      <c r="AU208" s="165" t="s">
        <v>22</v>
      </c>
      <c r="AY208" s="164" t="s">
        <v>133</v>
      </c>
      <c r="BK208" s="166">
        <f>BK209</f>
        <v>90000</v>
      </c>
    </row>
    <row r="209" spans="2:65" s="1" customFormat="1" ht="22.5" customHeight="1">
      <c r="B209" s="36"/>
      <c r="C209" s="170" t="s">
        <v>696</v>
      </c>
      <c r="D209" s="170" t="s">
        <v>135</v>
      </c>
      <c r="E209" s="171" t="s">
        <v>1824</v>
      </c>
      <c r="F209" s="172" t="s">
        <v>1159</v>
      </c>
      <c r="G209" s="173" t="s">
        <v>450</v>
      </c>
      <c r="H209" s="174">
        <v>1</v>
      </c>
      <c r="I209" s="175">
        <v>90000</v>
      </c>
      <c r="J209" s="175">
        <f>ROUND(I209*H209,2)</f>
        <v>90000</v>
      </c>
      <c r="K209" s="172" t="s">
        <v>20</v>
      </c>
      <c r="L209" s="56"/>
      <c r="M209" s="176" t="s">
        <v>20</v>
      </c>
      <c r="N209" s="218" t="s">
        <v>43</v>
      </c>
      <c r="O209" s="219">
        <v>0</v>
      </c>
      <c r="P209" s="219">
        <f>O209*H209</f>
        <v>0</v>
      </c>
      <c r="Q209" s="219">
        <v>0</v>
      </c>
      <c r="R209" s="219">
        <f>Q209*H209</f>
        <v>0</v>
      </c>
      <c r="S209" s="219">
        <v>0</v>
      </c>
      <c r="T209" s="220">
        <f>S209*H209</f>
        <v>0</v>
      </c>
      <c r="AR209" s="22" t="s">
        <v>447</v>
      </c>
      <c r="AT209" s="22" t="s">
        <v>135</v>
      </c>
      <c r="AU209" s="22" t="s">
        <v>81</v>
      </c>
      <c r="AY209" s="22" t="s">
        <v>133</v>
      </c>
      <c r="BE209" s="180">
        <f>IF(N209="základní",J209,0)</f>
        <v>90000</v>
      </c>
      <c r="BF209" s="180">
        <f>IF(N209="snížená",J209,0)</f>
        <v>0</v>
      </c>
      <c r="BG209" s="180">
        <f>IF(N209="zákl. přenesená",J209,0)</f>
        <v>0</v>
      </c>
      <c r="BH209" s="180">
        <f>IF(N209="sníž. přenesená",J209,0)</f>
        <v>0</v>
      </c>
      <c r="BI209" s="180">
        <f>IF(N209="nulová",J209,0)</f>
        <v>0</v>
      </c>
      <c r="BJ209" s="22" t="s">
        <v>22</v>
      </c>
      <c r="BK209" s="180">
        <f>ROUND(I209*H209,2)</f>
        <v>90000</v>
      </c>
      <c r="BL209" s="22" t="s">
        <v>447</v>
      </c>
      <c r="BM209" s="22" t="s">
        <v>1825</v>
      </c>
    </row>
    <row r="210" spans="2:65" s="1" customFormat="1" ht="6.95" customHeight="1">
      <c r="B210" s="51"/>
      <c r="C210" s="52"/>
      <c r="D210" s="52"/>
      <c r="E210" s="52"/>
      <c r="F210" s="52"/>
      <c r="G210" s="52"/>
      <c r="H210" s="52"/>
      <c r="I210" s="52"/>
      <c r="J210" s="52"/>
      <c r="K210" s="52"/>
      <c r="L210" s="56"/>
    </row>
  </sheetData>
  <sheetProtection password="CC35" sheet="1" objects="1" scenarios="1" formatCells="0" formatColumns="0" formatRows="0" sort="0" autoFilter="0"/>
  <autoFilter ref="C84:K209"/>
  <mergeCells count="9">
    <mergeCell ref="E75:H75"/>
    <mergeCell ref="E77:H77"/>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4"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6"/>
  <sheetViews>
    <sheetView showGridLines="0" topLeftCell="A19" zoomScaleNormal="100" workbookViewId="0"/>
  </sheetViews>
  <sheetFormatPr defaultRowHeight="13.5"/>
  <cols>
    <col min="1" max="1" width="8.33203125" style="229" customWidth="1"/>
    <col min="2" max="2" width="1.6640625" style="229" customWidth="1"/>
    <col min="3" max="4" width="5" style="229" customWidth="1"/>
    <col min="5" max="5" width="11.6640625" style="229" customWidth="1"/>
    <col min="6" max="6" width="9.1640625" style="229" customWidth="1"/>
    <col min="7" max="7" width="5" style="229" customWidth="1"/>
    <col min="8" max="8" width="77.83203125" style="229" customWidth="1"/>
    <col min="9" max="10" width="20" style="229" customWidth="1"/>
    <col min="11" max="11" width="1.6640625" style="229" customWidth="1"/>
  </cols>
  <sheetData>
    <row r="1" spans="2:11" ht="37.5" customHeight="1"/>
    <row r="2" spans="2:11" ht="7.5" customHeight="1">
      <c r="B2" s="230"/>
      <c r="C2" s="231"/>
      <c r="D2" s="231"/>
      <c r="E2" s="231"/>
      <c r="F2" s="231"/>
      <c r="G2" s="231"/>
      <c r="H2" s="231"/>
      <c r="I2" s="231"/>
      <c r="J2" s="231"/>
      <c r="K2" s="232"/>
    </row>
    <row r="3" spans="2:11" s="13" customFormat="1" ht="45" customHeight="1">
      <c r="B3" s="233"/>
      <c r="C3" s="350" t="s">
        <v>1826</v>
      </c>
      <c r="D3" s="350"/>
      <c r="E3" s="350"/>
      <c r="F3" s="350"/>
      <c r="G3" s="350"/>
      <c r="H3" s="350"/>
      <c r="I3" s="350"/>
      <c r="J3" s="350"/>
      <c r="K3" s="234"/>
    </row>
    <row r="4" spans="2:11" ht="25.5" customHeight="1">
      <c r="B4" s="235"/>
      <c r="C4" s="351" t="s">
        <v>1827</v>
      </c>
      <c r="D4" s="351"/>
      <c r="E4" s="351"/>
      <c r="F4" s="351"/>
      <c r="G4" s="351"/>
      <c r="H4" s="351"/>
      <c r="I4" s="351"/>
      <c r="J4" s="351"/>
      <c r="K4" s="236"/>
    </row>
    <row r="5" spans="2:11" ht="5.25" customHeight="1">
      <c r="B5" s="235"/>
      <c r="C5" s="237"/>
      <c r="D5" s="237"/>
      <c r="E5" s="237"/>
      <c r="F5" s="237"/>
      <c r="G5" s="237"/>
      <c r="H5" s="237"/>
      <c r="I5" s="237"/>
      <c r="J5" s="237"/>
      <c r="K5" s="236"/>
    </row>
    <row r="6" spans="2:11" ht="15" customHeight="1">
      <c r="B6" s="235"/>
      <c r="C6" s="349" t="s">
        <v>1828</v>
      </c>
      <c r="D6" s="349"/>
      <c r="E6" s="349"/>
      <c r="F6" s="349"/>
      <c r="G6" s="349"/>
      <c r="H6" s="349"/>
      <c r="I6" s="349"/>
      <c r="J6" s="349"/>
      <c r="K6" s="236"/>
    </row>
    <row r="7" spans="2:11" ht="15" customHeight="1">
      <c r="B7" s="239"/>
      <c r="C7" s="349" t="s">
        <v>1829</v>
      </c>
      <c r="D7" s="349"/>
      <c r="E7" s="349"/>
      <c r="F7" s="349"/>
      <c r="G7" s="349"/>
      <c r="H7" s="349"/>
      <c r="I7" s="349"/>
      <c r="J7" s="349"/>
      <c r="K7" s="236"/>
    </row>
    <row r="8" spans="2:11" ht="12.75" customHeight="1">
      <c r="B8" s="239"/>
      <c r="C8" s="238"/>
      <c r="D8" s="238"/>
      <c r="E8" s="238"/>
      <c r="F8" s="238"/>
      <c r="G8" s="238"/>
      <c r="H8" s="238"/>
      <c r="I8" s="238"/>
      <c r="J8" s="238"/>
      <c r="K8" s="236"/>
    </row>
    <row r="9" spans="2:11" ht="15" customHeight="1">
      <c r="B9" s="239"/>
      <c r="C9" s="349" t="s">
        <v>1830</v>
      </c>
      <c r="D9" s="349"/>
      <c r="E9" s="349"/>
      <c r="F9" s="349"/>
      <c r="G9" s="349"/>
      <c r="H9" s="349"/>
      <c r="I9" s="349"/>
      <c r="J9" s="349"/>
      <c r="K9" s="236"/>
    </row>
    <row r="10" spans="2:11" ht="15" customHeight="1">
      <c r="B10" s="239"/>
      <c r="C10" s="238"/>
      <c r="D10" s="349" t="s">
        <v>1831</v>
      </c>
      <c r="E10" s="349"/>
      <c r="F10" s="349"/>
      <c r="G10" s="349"/>
      <c r="H10" s="349"/>
      <c r="I10" s="349"/>
      <c r="J10" s="349"/>
      <c r="K10" s="236"/>
    </row>
    <row r="11" spans="2:11" ht="15" customHeight="1">
      <c r="B11" s="239"/>
      <c r="C11" s="240"/>
      <c r="D11" s="349" t="s">
        <v>1832</v>
      </c>
      <c r="E11" s="349"/>
      <c r="F11" s="349"/>
      <c r="G11" s="349"/>
      <c r="H11" s="349"/>
      <c r="I11" s="349"/>
      <c r="J11" s="349"/>
      <c r="K11" s="236"/>
    </row>
    <row r="12" spans="2:11" ht="12.75" customHeight="1">
      <c r="B12" s="239"/>
      <c r="C12" s="240"/>
      <c r="D12" s="240"/>
      <c r="E12" s="240"/>
      <c r="F12" s="240"/>
      <c r="G12" s="240"/>
      <c r="H12" s="240"/>
      <c r="I12" s="240"/>
      <c r="J12" s="240"/>
      <c r="K12" s="236"/>
    </row>
    <row r="13" spans="2:11" ht="15" customHeight="1">
      <c r="B13" s="239"/>
      <c r="C13" s="240"/>
      <c r="D13" s="349" t="s">
        <v>1833</v>
      </c>
      <c r="E13" s="349"/>
      <c r="F13" s="349"/>
      <c r="G13" s="349"/>
      <c r="H13" s="349"/>
      <c r="I13" s="349"/>
      <c r="J13" s="349"/>
      <c r="K13" s="236"/>
    </row>
    <row r="14" spans="2:11" ht="15" customHeight="1">
      <c r="B14" s="239"/>
      <c r="C14" s="240"/>
      <c r="D14" s="349" t="s">
        <v>1834</v>
      </c>
      <c r="E14" s="349"/>
      <c r="F14" s="349"/>
      <c r="G14" s="349"/>
      <c r="H14" s="349"/>
      <c r="I14" s="349"/>
      <c r="J14" s="349"/>
      <c r="K14" s="236"/>
    </row>
    <row r="15" spans="2:11" ht="15" customHeight="1">
      <c r="B15" s="239"/>
      <c r="C15" s="240"/>
      <c r="D15" s="349" t="s">
        <v>1835</v>
      </c>
      <c r="E15" s="349"/>
      <c r="F15" s="349"/>
      <c r="G15" s="349"/>
      <c r="H15" s="349"/>
      <c r="I15" s="349"/>
      <c r="J15" s="349"/>
      <c r="K15" s="236"/>
    </row>
    <row r="16" spans="2:11" ht="15" customHeight="1">
      <c r="B16" s="239"/>
      <c r="C16" s="240"/>
      <c r="D16" s="240"/>
      <c r="E16" s="241" t="s">
        <v>79</v>
      </c>
      <c r="F16" s="349" t="s">
        <v>1836</v>
      </c>
      <c r="G16" s="349"/>
      <c r="H16" s="349"/>
      <c r="I16" s="349"/>
      <c r="J16" s="349"/>
      <c r="K16" s="236"/>
    </row>
    <row r="17" spans="2:11" ht="15" customHeight="1">
      <c r="B17" s="239"/>
      <c r="C17" s="240"/>
      <c r="D17" s="240"/>
      <c r="E17" s="241" t="s">
        <v>84</v>
      </c>
      <c r="F17" s="349" t="s">
        <v>1837</v>
      </c>
      <c r="G17" s="349"/>
      <c r="H17" s="349"/>
      <c r="I17" s="349"/>
      <c r="J17" s="349"/>
      <c r="K17" s="236"/>
    </row>
    <row r="18" spans="2:11" ht="15" customHeight="1">
      <c r="B18" s="239"/>
      <c r="C18" s="240"/>
      <c r="D18" s="240"/>
      <c r="E18" s="241" t="s">
        <v>1838</v>
      </c>
      <c r="F18" s="349" t="s">
        <v>1839</v>
      </c>
      <c r="G18" s="349"/>
      <c r="H18" s="349"/>
      <c r="I18" s="349"/>
      <c r="J18" s="349"/>
      <c r="K18" s="236"/>
    </row>
    <row r="19" spans="2:11" ht="15" customHeight="1">
      <c r="B19" s="239"/>
      <c r="C19" s="240"/>
      <c r="D19" s="240"/>
      <c r="E19" s="241" t="s">
        <v>1840</v>
      </c>
      <c r="F19" s="349" t="s">
        <v>1841</v>
      </c>
      <c r="G19" s="349"/>
      <c r="H19" s="349"/>
      <c r="I19" s="349"/>
      <c r="J19" s="349"/>
      <c r="K19" s="236"/>
    </row>
    <row r="20" spans="2:11" ht="15" customHeight="1">
      <c r="B20" s="239"/>
      <c r="C20" s="240"/>
      <c r="D20" s="240"/>
      <c r="E20" s="241" t="s">
        <v>1842</v>
      </c>
      <c r="F20" s="349" t="s">
        <v>1843</v>
      </c>
      <c r="G20" s="349"/>
      <c r="H20" s="349"/>
      <c r="I20" s="349"/>
      <c r="J20" s="349"/>
      <c r="K20" s="236"/>
    </row>
    <row r="21" spans="2:11" ht="15" customHeight="1">
      <c r="B21" s="239"/>
      <c r="C21" s="240"/>
      <c r="D21" s="240"/>
      <c r="E21" s="241" t="s">
        <v>1844</v>
      </c>
      <c r="F21" s="349" t="s">
        <v>1845</v>
      </c>
      <c r="G21" s="349"/>
      <c r="H21" s="349"/>
      <c r="I21" s="349"/>
      <c r="J21" s="349"/>
      <c r="K21" s="236"/>
    </row>
    <row r="22" spans="2:11" ht="12.75" customHeight="1">
      <c r="B22" s="239"/>
      <c r="C22" s="240"/>
      <c r="D22" s="240"/>
      <c r="E22" s="240"/>
      <c r="F22" s="240"/>
      <c r="G22" s="240"/>
      <c r="H22" s="240"/>
      <c r="I22" s="240"/>
      <c r="J22" s="240"/>
      <c r="K22" s="236"/>
    </row>
    <row r="23" spans="2:11" ht="15" customHeight="1">
      <c r="B23" s="239"/>
      <c r="C23" s="349" t="s">
        <v>1846</v>
      </c>
      <c r="D23" s="349"/>
      <c r="E23" s="349"/>
      <c r="F23" s="349"/>
      <c r="G23" s="349"/>
      <c r="H23" s="349"/>
      <c r="I23" s="349"/>
      <c r="J23" s="349"/>
      <c r="K23" s="236"/>
    </row>
    <row r="24" spans="2:11" ht="15" customHeight="1">
      <c r="B24" s="239"/>
      <c r="C24" s="349" t="s">
        <v>1847</v>
      </c>
      <c r="D24" s="349"/>
      <c r="E24" s="349"/>
      <c r="F24" s="349"/>
      <c r="G24" s="349"/>
      <c r="H24" s="349"/>
      <c r="I24" s="349"/>
      <c r="J24" s="349"/>
      <c r="K24" s="236"/>
    </row>
    <row r="25" spans="2:11" ht="15" customHeight="1">
      <c r="B25" s="239"/>
      <c r="C25" s="238"/>
      <c r="D25" s="349" t="s">
        <v>1848</v>
      </c>
      <c r="E25" s="349"/>
      <c r="F25" s="349"/>
      <c r="G25" s="349"/>
      <c r="H25" s="349"/>
      <c r="I25" s="349"/>
      <c r="J25" s="349"/>
      <c r="K25" s="236"/>
    </row>
    <row r="26" spans="2:11" ht="15" customHeight="1">
      <c r="B26" s="239"/>
      <c r="C26" s="240"/>
      <c r="D26" s="349" t="s">
        <v>1849</v>
      </c>
      <c r="E26" s="349"/>
      <c r="F26" s="349"/>
      <c r="G26" s="349"/>
      <c r="H26" s="349"/>
      <c r="I26" s="349"/>
      <c r="J26" s="349"/>
      <c r="K26" s="236"/>
    </row>
    <row r="27" spans="2:11" ht="12.75" customHeight="1">
      <c r="B27" s="239"/>
      <c r="C27" s="240"/>
      <c r="D27" s="240"/>
      <c r="E27" s="240"/>
      <c r="F27" s="240"/>
      <c r="G27" s="240"/>
      <c r="H27" s="240"/>
      <c r="I27" s="240"/>
      <c r="J27" s="240"/>
      <c r="K27" s="236"/>
    </row>
    <row r="28" spans="2:11" ht="15" customHeight="1">
      <c r="B28" s="239"/>
      <c r="C28" s="240"/>
      <c r="D28" s="349" t="s">
        <v>1850</v>
      </c>
      <c r="E28" s="349"/>
      <c r="F28" s="349"/>
      <c r="G28" s="349"/>
      <c r="H28" s="349"/>
      <c r="I28" s="349"/>
      <c r="J28" s="349"/>
      <c r="K28" s="236"/>
    </row>
    <row r="29" spans="2:11" ht="15" customHeight="1">
      <c r="B29" s="239"/>
      <c r="C29" s="240"/>
      <c r="D29" s="349" t="s">
        <v>1851</v>
      </c>
      <c r="E29" s="349"/>
      <c r="F29" s="349"/>
      <c r="G29" s="349"/>
      <c r="H29" s="349"/>
      <c r="I29" s="349"/>
      <c r="J29" s="349"/>
      <c r="K29" s="236"/>
    </row>
    <row r="30" spans="2:11" ht="12.75" customHeight="1">
      <c r="B30" s="239"/>
      <c r="C30" s="240"/>
      <c r="D30" s="240"/>
      <c r="E30" s="240"/>
      <c r="F30" s="240"/>
      <c r="G30" s="240"/>
      <c r="H30" s="240"/>
      <c r="I30" s="240"/>
      <c r="J30" s="240"/>
      <c r="K30" s="236"/>
    </row>
    <row r="31" spans="2:11" ht="15" customHeight="1">
      <c r="B31" s="239"/>
      <c r="C31" s="240"/>
      <c r="D31" s="349" t="s">
        <v>1852</v>
      </c>
      <c r="E31" s="349"/>
      <c r="F31" s="349"/>
      <c r="G31" s="349"/>
      <c r="H31" s="349"/>
      <c r="I31" s="349"/>
      <c r="J31" s="349"/>
      <c r="K31" s="236"/>
    </row>
    <row r="32" spans="2:11" ht="15" customHeight="1">
      <c r="B32" s="239"/>
      <c r="C32" s="240"/>
      <c r="D32" s="349" t="s">
        <v>1853</v>
      </c>
      <c r="E32" s="349"/>
      <c r="F32" s="349"/>
      <c r="G32" s="349"/>
      <c r="H32" s="349"/>
      <c r="I32" s="349"/>
      <c r="J32" s="349"/>
      <c r="K32" s="236"/>
    </row>
    <row r="33" spans="2:11" ht="15" customHeight="1">
      <c r="B33" s="239"/>
      <c r="C33" s="240"/>
      <c r="D33" s="349" t="s">
        <v>1854</v>
      </c>
      <c r="E33" s="349"/>
      <c r="F33" s="349"/>
      <c r="G33" s="349"/>
      <c r="H33" s="349"/>
      <c r="I33" s="349"/>
      <c r="J33" s="349"/>
      <c r="K33" s="236"/>
    </row>
    <row r="34" spans="2:11" ht="15" customHeight="1">
      <c r="B34" s="239"/>
      <c r="C34" s="240"/>
      <c r="D34" s="238"/>
      <c r="E34" s="242" t="s">
        <v>119</v>
      </c>
      <c r="F34" s="238"/>
      <c r="G34" s="349" t="s">
        <v>1855</v>
      </c>
      <c r="H34" s="349"/>
      <c r="I34" s="349"/>
      <c r="J34" s="349"/>
      <c r="K34" s="236"/>
    </row>
    <row r="35" spans="2:11" ht="30.75" customHeight="1">
      <c r="B35" s="239"/>
      <c r="C35" s="240"/>
      <c r="D35" s="238"/>
      <c r="E35" s="242" t="s">
        <v>1856</v>
      </c>
      <c r="F35" s="238"/>
      <c r="G35" s="349" t="s">
        <v>1857</v>
      </c>
      <c r="H35" s="349"/>
      <c r="I35" s="349"/>
      <c r="J35" s="349"/>
      <c r="K35" s="236"/>
    </row>
    <row r="36" spans="2:11" ht="15" customHeight="1">
      <c r="B36" s="239"/>
      <c r="C36" s="240"/>
      <c r="D36" s="238"/>
      <c r="E36" s="242" t="s">
        <v>53</v>
      </c>
      <c r="F36" s="238"/>
      <c r="G36" s="349" t="s">
        <v>1858</v>
      </c>
      <c r="H36" s="349"/>
      <c r="I36" s="349"/>
      <c r="J36" s="349"/>
      <c r="K36" s="236"/>
    </row>
    <row r="37" spans="2:11" ht="15" customHeight="1">
      <c r="B37" s="239"/>
      <c r="C37" s="240"/>
      <c r="D37" s="238"/>
      <c r="E37" s="242" t="s">
        <v>120</v>
      </c>
      <c r="F37" s="238"/>
      <c r="G37" s="349" t="s">
        <v>1859</v>
      </c>
      <c r="H37" s="349"/>
      <c r="I37" s="349"/>
      <c r="J37" s="349"/>
      <c r="K37" s="236"/>
    </row>
    <row r="38" spans="2:11" ht="15" customHeight="1">
      <c r="B38" s="239"/>
      <c r="C38" s="240"/>
      <c r="D38" s="238"/>
      <c r="E38" s="242" t="s">
        <v>121</v>
      </c>
      <c r="F38" s="238"/>
      <c r="G38" s="349" t="s">
        <v>1860</v>
      </c>
      <c r="H38" s="349"/>
      <c r="I38" s="349"/>
      <c r="J38" s="349"/>
      <c r="K38" s="236"/>
    </row>
    <row r="39" spans="2:11" ht="15" customHeight="1">
      <c r="B39" s="239"/>
      <c r="C39" s="240"/>
      <c r="D39" s="238"/>
      <c r="E39" s="242" t="s">
        <v>122</v>
      </c>
      <c r="F39" s="238"/>
      <c r="G39" s="349" t="s">
        <v>1861</v>
      </c>
      <c r="H39" s="349"/>
      <c r="I39" s="349"/>
      <c r="J39" s="349"/>
      <c r="K39" s="236"/>
    </row>
    <row r="40" spans="2:11" ht="15" customHeight="1">
      <c r="B40" s="239"/>
      <c r="C40" s="240"/>
      <c r="D40" s="238"/>
      <c r="E40" s="242" t="s">
        <v>1862</v>
      </c>
      <c r="F40" s="238"/>
      <c r="G40" s="349" t="s">
        <v>1863</v>
      </c>
      <c r="H40" s="349"/>
      <c r="I40" s="349"/>
      <c r="J40" s="349"/>
      <c r="K40" s="236"/>
    </row>
    <row r="41" spans="2:11" ht="15" customHeight="1">
      <c r="B41" s="239"/>
      <c r="C41" s="240"/>
      <c r="D41" s="238"/>
      <c r="E41" s="242"/>
      <c r="F41" s="238"/>
      <c r="G41" s="349" t="s">
        <v>1864</v>
      </c>
      <c r="H41" s="349"/>
      <c r="I41" s="349"/>
      <c r="J41" s="349"/>
      <c r="K41" s="236"/>
    </row>
    <row r="42" spans="2:11" ht="15" customHeight="1">
      <c r="B42" s="239"/>
      <c r="C42" s="240"/>
      <c r="D42" s="238"/>
      <c r="E42" s="242" t="s">
        <v>1865</v>
      </c>
      <c r="F42" s="238"/>
      <c r="G42" s="349" t="s">
        <v>1866</v>
      </c>
      <c r="H42" s="349"/>
      <c r="I42" s="349"/>
      <c r="J42" s="349"/>
      <c r="K42" s="236"/>
    </row>
    <row r="43" spans="2:11" ht="15" customHeight="1">
      <c r="B43" s="239"/>
      <c r="C43" s="240"/>
      <c r="D43" s="238"/>
      <c r="E43" s="242" t="s">
        <v>124</v>
      </c>
      <c r="F43" s="238"/>
      <c r="G43" s="349" t="s">
        <v>1867</v>
      </c>
      <c r="H43" s="349"/>
      <c r="I43" s="349"/>
      <c r="J43" s="349"/>
      <c r="K43" s="236"/>
    </row>
    <row r="44" spans="2:11" ht="12.75" customHeight="1">
      <c r="B44" s="239"/>
      <c r="C44" s="240"/>
      <c r="D44" s="238"/>
      <c r="E44" s="238"/>
      <c r="F44" s="238"/>
      <c r="G44" s="238"/>
      <c r="H44" s="238"/>
      <c r="I44" s="238"/>
      <c r="J44" s="238"/>
      <c r="K44" s="236"/>
    </row>
    <row r="45" spans="2:11" ht="15" customHeight="1">
      <c r="B45" s="239"/>
      <c r="C45" s="240"/>
      <c r="D45" s="349" t="s">
        <v>1868</v>
      </c>
      <c r="E45" s="349"/>
      <c r="F45" s="349"/>
      <c r="G45" s="349"/>
      <c r="H45" s="349"/>
      <c r="I45" s="349"/>
      <c r="J45" s="349"/>
      <c r="K45" s="236"/>
    </row>
    <row r="46" spans="2:11" ht="15" customHeight="1">
      <c r="B46" s="239"/>
      <c r="C46" s="240"/>
      <c r="D46" s="240"/>
      <c r="E46" s="349" t="s">
        <v>1869</v>
      </c>
      <c r="F46" s="349"/>
      <c r="G46" s="349"/>
      <c r="H46" s="349"/>
      <c r="I46" s="349"/>
      <c r="J46" s="349"/>
      <c r="K46" s="236"/>
    </row>
    <row r="47" spans="2:11" ht="15" customHeight="1">
      <c r="B47" s="239"/>
      <c r="C47" s="240"/>
      <c r="D47" s="240"/>
      <c r="E47" s="349" t="s">
        <v>1870</v>
      </c>
      <c r="F47" s="349"/>
      <c r="G47" s="349"/>
      <c r="H47" s="349"/>
      <c r="I47" s="349"/>
      <c r="J47" s="349"/>
      <c r="K47" s="236"/>
    </row>
    <row r="48" spans="2:11" ht="15" customHeight="1">
      <c r="B48" s="239"/>
      <c r="C48" s="240"/>
      <c r="D48" s="240"/>
      <c r="E48" s="349" t="s">
        <v>1871</v>
      </c>
      <c r="F48" s="349"/>
      <c r="G48" s="349"/>
      <c r="H48" s="349"/>
      <c r="I48" s="349"/>
      <c r="J48" s="349"/>
      <c r="K48" s="236"/>
    </row>
    <row r="49" spans="2:11" ht="15" customHeight="1">
      <c r="B49" s="239"/>
      <c r="C49" s="240"/>
      <c r="D49" s="349" t="s">
        <v>1872</v>
      </c>
      <c r="E49" s="349"/>
      <c r="F49" s="349"/>
      <c r="G49" s="349"/>
      <c r="H49" s="349"/>
      <c r="I49" s="349"/>
      <c r="J49" s="349"/>
      <c r="K49" s="236"/>
    </row>
    <row r="50" spans="2:11" ht="25.5" customHeight="1">
      <c r="B50" s="235"/>
      <c r="C50" s="351" t="s">
        <v>1873</v>
      </c>
      <c r="D50" s="351"/>
      <c r="E50" s="351"/>
      <c r="F50" s="351"/>
      <c r="G50" s="351"/>
      <c r="H50" s="351"/>
      <c r="I50" s="351"/>
      <c r="J50" s="351"/>
      <c r="K50" s="236"/>
    </row>
    <row r="51" spans="2:11" ht="5.25" customHeight="1">
      <c r="B51" s="235"/>
      <c r="C51" s="237"/>
      <c r="D51" s="237"/>
      <c r="E51" s="237"/>
      <c r="F51" s="237"/>
      <c r="G51" s="237"/>
      <c r="H51" s="237"/>
      <c r="I51" s="237"/>
      <c r="J51" s="237"/>
      <c r="K51" s="236"/>
    </row>
    <row r="52" spans="2:11" ht="15" customHeight="1">
      <c r="B52" s="235"/>
      <c r="C52" s="349" t="s">
        <v>1874</v>
      </c>
      <c r="D52" s="349"/>
      <c r="E52" s="349"/>
      <c r="F52" s="349"/>
      <c r="G52" s="349"/>
      <c r="H52" s="349"/>
      <c r="I52" s="349"/>
      <c r="J52" s="349"/>
      <c r="K52" s="236"/>
    </row>
    <row r="53" spans="2:11" ht="15" customHeight="1">
      <c r="B53" s="235"/>
      <c r="C53" s="349" t="s">
        <v>1875</v>
      </c>
      <c r="D53" s="349"/>
      <c r="E53" s="349"/>
      <c r="F53" s="349"/>
      <c r="G53" s="349"/>
      <c r="H53" s="349"/>
      <c r="I53" s="349"/>
      <c r="J53" s="349"/>
      <c r="K53" s="236"/>
    </row>
    <row r="54" spans="2:11" ht="12.75" customHeight="1">
      <c r="B54" s="235"/>
      <c r="C54" s="238"/>
      <c r="D54" s="238"/>
      <c r="E54" s="238"/>
      <c r="F54" s="238"/>
      <c r="G54" s="238"/>
      <c r="H54" s="238"/>
      <c r="I54" s="238"/>
      <c r="J54" s="238"/>
      <c r="K54" s="236"/>
    </row>
    <row r="55" spans="2:11" ht="15" customHeight="1">
      <c r="B55" s="235"/>
      <c r="C55" s="349" t="s">
        <v>1876</v>
      </c>
      <c r="D55" s="349"/>
      <c r="E55" s="349"/>
      <c r="F55" s="349"/>
      <c r="G55" s="349"/>
      <c r="H55" s="349"/>
      <c r="I55" s="349"/>
      <c r="J55" s="349"/>
      <c r="K55" s="236"/>
    </row>
    <row r="56" spans="2:11" ht="15" customHeight="1">
      <c r="B56" s="235"/>
      <c r="C56" s="240"/>
      <c r="D56" s="349" t="s">
        <v>1877</v>
      </c>
      <c r="E56" s="349"/>
      <c r="F56" s="349"/>
      <c r="G56" s="349"/>
      <c r="H56" s="349"/>
      <c r="I56" s="349"/>
      <c r="J56" s="349"/>
      <c r="K56" s="236"/>
    </row>
    <row r="57" spans="2:11" ht="15" customHeight="1">
      <c r="B57" s="235"/>
      <c r="C57" s="240"/>
      <c r="D57" s="349" t="s">
        <v>1878</v>
      </c>
      <c r="E57" s="349"/>
      <c r="F57" s="349"/>
      <c r="G57" s="349"/>
      <c r="H57" s="349"/>
      <c r="I57" s="349"/>
      <c r="J57" s="349"/>
      <c r="K57" s="236"/>
    </row>
    <row r="58" spans="2:11" ht="15" customHeight="1">
      <c r="B58" s="235"/>
      <c r="C58" s="240"/>
      <c r="D58" s="349" t="s">
        <v>1879</v>
      </c>
      <c r="E58" s="349"/>
      <c r="F58" s="349"/>
      <c r="G58" s="349"/>
      <c r="H58" s="349"/>
      <c r="I58" s="349"/>
      <c r="J58" s="349"/>
      <c r="K58" s="236"/>
    </row>
    <row r="59" spans="2:11" ht="15" customHeight="1">
      <c r="B59" s="235"/>
      <c r="C59" s="240"/>
      <c r="D59" s="349" t="s">
        <v>1880</v>
      </c>
      <c r="E59" s="349"/>
      <c r="F59" s="349"/>
      <c r="G59" s="349"/>
      <c r="H59" s="349"/>
      <c r="I59" s="349"/>
      <c r="J59" s="349"/>
      <c r="K59" s="236"/>
    </row>
    <row r="60" spans="2:11" ht="15" customHeight="1">
      <c r="B60" s="235"/>
      <c r="C60" s="240"/>
      <c r="D60" s="353" t="s">
        <v>1881</v>
      </c>
      <c r="E60" s="353"/>
      <c r="F60" s="353"/>
      <c r="G60" s="353"/>
      <c r="H60" s="353"/>
      <c r="I60" s="353"/>
      <c r="J60" s="353"/>
      <c r="K60" s="236"/>
    </row>
    <row r="61" spans="2:11" ht="15" customHeight="1">
      <c r="B61" s="235"/>
      <c r="C61" s="240"/>
      <c r="D61" s="349" t="s">
        <v>1882</v>
      </c>
      <c r="E61" s="349"/>
      <c r="F61" s="349"/>
      <c r="G61" s="349"/>
      <c r="H61" s="349"/>
      <c r="I61" s="349"/>
      <c r="J61" s="349"/>
      <c r="K61" s="236"/>
    </row>
    <row r="62" spans="2:11" ht="12.75" customHeight="1">
      <c r="B62" s="235"/>
      <c r="C62" s="240"/>
      <c r="D62" s="240"/>
      <c r="E62" s="243"/>
      <c r="F62" s="240"/>
      <c r="G62" s="240"/>
      <c r="H62" s="240"/>
      <c r="I62" s="240"/>
      <c r="J62" s="240"/>
      <c r="K62" s="236"/>
    </row>
    <row r="63" spans="2:11" ht="15" customHeight="1">
      <c r="B63" s="235"/>
      <c r="C63" s="240"/>
      <c r="D63" s="349" t="s">
        <v>1883</v>
      </c>
      <c r="E63" s="349"/>
      <c r="F63" s="349"/>
      <c r="G63" s="349"/>
      <c r="H63" s="349"/>
      <c r="I63" s="349"/>
      <c r="J63" s="349"/>
      <c r="K63" s="236"/>
    </row>
    <row r="64" spans="2:11" ht="15" customHeight="1">
      <c r="B64" s="235"/>
      <c r="C64" s="240"/>
      <c r="D64" s="353" t="s">
        <v>1884</v>
      </c>
      <c r="E64" s="353"/>
      <c r="F64" s="353"/>
      <c r="G64" s="353"/>
      <c r="H64" s="353"/>
      <c r="I64" s="353"/>
      <c r="J64" s="353"/>
      <c r="K64" s="236"/>
    </row>
    <row r="65" spans="2:11" ht="15" customHeight="1">
      <c r="B65" s="235"/>
      <c r="C65" s="240"/>
      <c r="D65" s="349" t="s">
        <v>1885</v>
      </c>
      <c r="E65" s="349"/>
      <c r="F65" s="349"/>
      <c r="G65" s="349"/>
      <c r="H65" s="349"/>
      <c r="I65" s="349"/>
      <c r="J65" s="349"/>
      <c r="K65" s="236"/>
    </row>
    <row r="66" spans="2:11" ht="15" customHeight="1">
      <c r="B66" s="235"/>
      <c r="C66" s="240"/>
      <c r="D66" s="349" t="s">
        <v>1886</v>
      </c>
      <c r="E66" s="349"/>
      <c r="F66" s="349"/>
      <c r="G66" s="349"/>
      <c r="H66" s="349"/>
      <c r="I66" s="349"/>
      <c r="J66" s="349"/>
      <c r="K66" s="236"/>
    </row>
    <row r="67" spans="2:11" ht="15" customHeight="1">
      <c r="B67" s="235"/>
      <c r="C67" s="240"/>
      <c r="D67" s="349" t="s">
        <v>1887</v>
      </c>
      <c r="E67" s="349"/>
      <c r="F67" s="349"/>
      <c r="G67" s="349"/>
      <c r="H67" s="349"/>
      <c r="I67" s="349"/>
      <c r="J67" s="349"/>
      <c r="K67" s="236"/>
    </row>
    <row r="68" spans="2:11" ht="15" customHeight="1">
      <c r="B68" s="235"/>
      <c r="C68" s="240"/>
      <c r="D68" s="349" t="s">
        <v>1888</v>
      </c>
      <c r="E68" s="349"/>
      <c r="F68" s="349"/>
      <c r="G68" s="349"/>
      <c r="H68" s="349"/>
      <c r="I68" s="349"/>
      <c r="J68" s="349"/>
      <c r="K68" s="236"/>
    </row>
    <row r="69" spans="2:11" ht="12.75" customHeight="1">
      <c r="B69" s="244"/>
      <c r="C69" s="245"/>
      <c r="D69" s="245"/>
      <c r="E69" s="245"/>
      <c r="F69" s="245"/>
      <c r="G69" s="245"/>
      <c r="H69" s="245"/>
      <c r="I69" s="245"/>
      <c r="J69" s="245"/>
      <c r="K69" s="246"/>
    </row>
    <row r="70" spans="2:11" ht="18.75" customHeight="1">
      <c r="B70" s="247"/>
      <c r="C70" s="247"/>
      <c r="D70" s="247"/>
      <c r="E70" s="247"/>
      <c r="F70" s="247"/>
      <c r="G70" s="247"/>
      <c r="H70" s="247"/>
      <c r="I70" s="247"/>
      <c r="J70" s="247"/>
      <c r="K70" s="248"/>
    </row>
    <row r="71" spans="2:11" ht="18.75" customHeight="1">
      <c r="B71" s="248"/>
      <c r="C71" s="248"/>
      <c r="D71" s="248"/>
      <c r="E71" s="248"/>
      <c r="F71" s="248"/>
      <c r="G71" s="248"/>
      <c r="H71" s="248"/>
      <c r="I71" s="248"/>
      <c r="J71" s="248"/>
      <c r="K71" s="248"/>
    </row>
    <row r="72" spans="2:11" ht="7.5" customHeight="1">
      <c r="B72" s="249"/>
      <c r="C72" s="250"/>
      <c r="D72" s="250"/>
      <c r="E72" s="250"/>
      <c r="F72" s="250"/>
      <c r="G72" s="250"/>
      <c r="H72" s="250"/>
      <c r="I72" s="250"/>
      <c r="J72" s="250"/>
      <c r="K72" s="251"/>
    </row>
    <row r="73" spans="2:11" ht="45" customHeight="1">
      <c r="B73" s="252"/>
      <c r="C73" s="354" t="s">
        <v>102</v>
      </c>
      <c r="D73" s="354"/>
      <c r="E73" s="354"/>
      <c r="F73" s="354"/>
      <c r="G73" s="354"/>
      <c r="H73" s="354"/>
      <c r="I73" s="354"/>
      <c r="J73" s="354"/>
      <c r="K73" s="253"/>
    </row>
    <row r="74" spans="2:11" ht="17.25" customHeight="1">
      <c r="B74" s="252"/>
      <c r="C74" s="254" t="s">
        <v>1889</v>
      </c>
      <c r="D74" s="254"/>
      <c r="E74" s="254"/>
      <c r="F74" s="254" t="s">
        <v>1890</v>
      </c>
      <c r="G74" s="255"/>
      <c r="H74" s="254" t="s">
        <v>120</v>
      </c>
      <c r="I74" s="254" t="s">
        <v>57</v>
      </c>
      <c r="J74" s="254" t="s">
        <v>1891</v>
      </c>
      <c r="K74" s="253"/>
    </row>
    <row r="75" spans="2:11" ht="17.25" customHeight="1">
      <c r="B75" s="252"/>
      <c r="C75" s="256" t="s">
        <v>1892</v>
      </c>
      <c r="D75" s="256"/>
      <c r="E75" s="256"/>
      <c r="F75" s="257" t="s">
        <v>1893</v>
      </c>
      <c r="G75" s="258"/>
      <c r="H75" s="256"/>
      <c r="I75" s="256"/>
      <c r="J75" s="256" t="s">
        <v>1894</v>
      </c>
      <c r="K75" s="253"/>
    </row>
    <row r="76" spans="2:11" ht="5.25" customHeight="1">
      <c r="B76" s="252"/>
      <c r="C76" s="259"/>
      <c r="D76" s="259"/>
      <c r="E76" s="259"/>
      <c r="F76" s="259"/>
      <c r="G76" s="260"/>
      <c r="H76" s="259"/>
      <c r="I76" s="259"/>
      <c r="J76" s="259"/>
      <c r="K76" s="253"/>
    </row>
    <row r="77" spans="2:11" ht="15" customHeight="1">
      <c r="B77" s="252"/>
      <c r="C77" s="242" t="s">
        <v>53</v>
      </c>
      <c r="D77" s="259"/>
      <c r="E77" s="259"/>
      <c r="F77" s="261" t="s">
        <v>1895</v>
      </c>
      <c r="G77" s="260"/>
      <c r="H77" s="242" t="s">
        <v>1896</v>
      </c>
      <c r="I77" s="242" t="s">
        <v>1897</v>
      </c>
      <c r="J77" s="242">
        <v>20</v>
      </c>
      <c r="K77" s="253"/>
    </row>
    <row r="78" spans="2:11" ht="15" customHeight="1">
      <c r="B78" s="252"/>
      <c r="C78" s="242" t="s">
        <v>1898</v>
      </c>
      <c r="D78" s="242"/>
      <c r="E78" s="242"/>
      <c r="F78" s="261" t="s">
        <v>1895</v>
      </c>
      <c r="G78" s="260"/>
      <c r="H78" s="242" t="s">
        <v>1899</v>
      </c>
      <c r="I78" s="242" t="s">
        <v>1897</v>
      </c>
      <c r="J78" s="242">
        <v>120</v>
      </c>
      <c r="K78" s="253"/>
    </row>
    <row r="79" spans="2:11" ht="15" customHeight="1">
      <c r="B79" s="262"/>
      <c r="C79" s="242" t="s">
        <v>1900</v>
      </c>
      <c r="D79" s="242"/>
      <c r="E79" s="242"/>
      <c r="F79" s="261" t="s">
        <v>1901</v>
      </c>
      <c r="G79" s="260"/>
      <c r="H79" s="242" t="s">
        <v>1902</v>
      </c>
      <c r="I79" s="242" t="s">
        <v>1897</v>
      </c>
      <c r="J79" s="242">
        <v>50</v>
      </c>
      <c r="K79" s="253"/>
    </row>
    <row r="80" spans="2:11" ht="15" customHeight="1">
      <c r="B80" s="262"/>
      <c r="C80" s="242" t="s">
        <v>1903</v>
      </c>
      <c r="D80" s="242"/>
      <c r="E80" s="242"/>
      <c r="F80" s="261" t="s">
        <v>1895</v>
      </c>
      <c r="G80" s="260"/>
      <c r="H80" s="242" t="s">
        <v>1904</v>
      </c>
      <c r="I80" s="242" t="s">
        <v>1905</v>
      </c>
      <c r="J80" s="242"/>
      <c r="K80" s="253"/>
    </row>
    <row r="81" spans="2:11" ht="15" customHeight="1">
      <c r="B81" s="262"/>
      <c r="C81" s="263" t="s">
        <v>1906</v>
      </c>
      <c r="D81" s="263"/>
      <c r="E81" s="263"/>
      <c r="F81" s="264" t="s">
        <v>1901</v>
      </c>
      <c r="G81" s="263"/>
      <c r="H81" s="263" t="s">
        <v>1907</v>
      </c>
      <c r="I81" s="263" t="s">
        <v>1897</v>
      </c>
      <c r="J81" s="263">
        <v>15</v>
      </c>
      <c r="K81" s="253"/>
    </row>
    <row r="82" spans="2:11" ht="15" customHeight="1">
      <c r="B82" s="262"/>
      <c r="C82" s="263" t="s">
        <v>1908</v>
      </c>
      <c r="D82" s="263"/>
      <c r="E82" s="263"/>
      <c r="F82" s="264" t="s">
        <v>1901</v>
      </c>
      <c r="G82" s="263"/>
      <c r="H82" s="263" t="s">
        <v>1909</v>
      </c>
      <c r="I82" s="263" t="s">
        <v>1897</v>
      </c>
      <c r="J82" s="263">
        <v>15</v>
      </c>
      <c r="K82" s="253"/>
    </row>
    <row r="83" spans="2:11" ht="15" customHeight="1">
      <c r="B83" s="262"/>
      <c r="C83" s="263" t="s">
        <v>1910</v>
      </c>
      <c r="D83" s="263"/>
      <c r="E83" s="263"/>
      <c r="F83" s="264" t="s">
        <v>1901</v>
      </c>
      <c r="G83" s="263"/>
      <c r="H83" s="263" t="s">
        <v>1911</v>
      </c>
      <c r="I83" s="263" t="s">
        <v>1897</v>
      </c>
      <c r="J83" s="263">
        <v>20</v>
      </c>
      <c r="K83" s="253"/>
    </row>
    <row r="84" spans="2:11" ht="15" customHeight="1">
      <c r="B84" s="262"/>
      <c r="C84" s="263" t="s">
        <v>1912</v>
      </c>
      <c r="D84" s="263"/>
      <c r="E84" s="263"/>
      <c r="F84" s="264" t="s">
        <v>1901</v>
      </c>
      <c r="G84" s="263"/>
      <c r="H84" s="263" t="s">
        <v>1913</v>
      </c>
      <c r="I84" s="263" t="s">
        <v>1897</v>
      </c>
      <c r="J84" s="263">
        <v>20</v>
      </c>
      <c r="K84" s="253"/>
    </row>
    <row r="85" spans="2:11" ht="15" customHeight="1">
      <c r="B85" s="262"/>
      <c r="C85" s="242" t="s">
        <v>1914</v>
      </c>
      <c r="D85" s="242"/>
      <c r="E85" s="242"/>
      <c r="F85" s="261" t="s">
        <v>1901</v>
      </c>
      <c r="G85" s="260"/>
      <c r="H85" s="242" t="s">
        <v>1915</v>
      </c>
      <c r="I85" s="242" t="s">
        <v>1897</v>
      </c>
      <c r="J85" s="242">
        <v>50</v>
      </c>
      <c r="K85" s="253"/>
    </row>
    <row r="86" spans="2:11" ht="15" customHeight="1">
      <c r="B86" s="262"/>
      <c r="C86" s="242" t="s">
        <v>1916</v>
      </c>
      <c r="D86" s="242"/>
      <c r="E86" s="242"/>
      <c r="F86" s="261" t="s">
        <v>1901</v>
      </c>
      <c r="G86" s="260"/>
      <c r="H86" s="242" t="s">
        <v>1917</v>
      </c>
      <c r="I86" s="242" t="s">
        <v>1897</v>
      </c>
      <c r="J86" s="242">
        <v>20</v>
      </c>
      <c r="K86" s="253"/>
    </row>
    <row r="87" spans="2:11" ht="15" customHeight="1">
      <c r="B87" s="262"/>
      <c r="C87" s="242" t="s">
        <v>1918</v>
      </c>
      <c r="D87" s="242"/>
      <c r="E87" s="242"/>
      <c r="F87" s="261" t="s">
        <v>1901</v>
      </c>
      <c r="G87" s="260"/>
      <c r="H87" s="242" t="s">
        <v>1919</v>
      </c>
      <c r="I87" s="242" t="s">
        <v>1897</v>
      </c>
      <c r="J87" s="242">
        <v>20</v>
      </c>
      <c r="K87" s="253"/>
    </row>
    <row r="88" spans="2:11" ht="15" customHeight="1">
      <c r="B88" s="262"/>
      <c r="C88" s="242" t="s">
        <v>1920</v>
      </c>
      <c r="D88" s="242"/>
      <c r="E88" s="242"/>
      <c r="F88" s="261" t="s">
        <v>1901</v>
      </c>
      <c r="G88" s="260"/>
      <c r="H88" s="242" t="s">
        <v>1921</v>
      </c>
      <c r="I88" s="242" t="s">
        <v>1897</v>
      </c>
      <c r="J88" s="242">
        <v>50</v>
      </c>
      <c r="K88" s="253"/>
    </row>
    <row r="89" spans="2:11" ht="15" customHeight="1">
      <c r="B89" s="262"/>
      <c r="C89" s="242" t="s">
        <v>1922</v>
      </c>
      <c r="D89" s="242"/>
      <c r="E89" s="242"/>
      <c r="F89" s="261" t="s">
        <v>1901</v>
      </c>
      <c r="G89" s="260"/>
      <c r="H89" s="242" t="s">
        <v>1922</v>
      </c>
      <c r="I89" s="242" t="s">
        <v>1897</v>
      </c>
      <c r="J89" s="242">
        <v>50</v>
      </c>
      <c r="K89" s="253"/>
    </row>
    <row r="90" spans="2:11" ht="15" customHeight="1">
      <c r="B90" s="262"/>
      <c r="C90" s="242" t="s">
        <v>125</v>
      </c>
      <c r="D90" s="242"/>
      <c r="E90" s="242"/>
      <c r="F90" s="261" t="s">
        <v>1901</v>
      </c>
      <c r="G90" s="260"/>
      <c r="H90" s="242" t="s">
        <v>1923</v>
      </c>
      <c r="I90" s="242" t="s">
        <v>1897</v>
      </c>
      <c r="J90" s="242">
        <v>255</v>
      </c>
      <c r="K90" s="253"/>
    </row>
    <row r="91" spans="2:11" ht="15" customHeight="1">
      <c r="B91" s="262"/>
      <c r="C91" s="242" t="s">
        <v>1924</v>
      </c>
      <c r="D91" s="242"/>
      <c r="E91" s="242"/>
      <c r="F91" s="261" t="s">
        <v>1895</v>
      </c>
      <c r="G91" s="260"/>
      <c r="H91" s="242" t="s">
        <v>1925</v>
      </c>
      <c r="I91" s="242" t="s">
        <v>1926</v>
      </c>
      <c r="J91" s="242"/>
      <c r="K91" s="253"/>
    </row>
    <row r="92" spans="2:11" ht="15" customHeight="1">
      <c r="B92" s="262"/>
      <c r="C92" s="242" t="s">
        <v>1927</v>
      </c>
      <c r="D92" s="242"/>
      <c r="E92" s="242"/>
      <c r="F92" s="261" t="s">
        <v>1895</v>
      </c>
      <c r="G92" s="260"/>
      <c r="H92" s="242" t="s">
        <v>1928</v>
      </c>
      <c r="I92" s="242" t="s">
        <v>1929</v>
      </c>
      <c r="J92" s="242"/>
      <c r="K92" s="253"/>
    </row>
    <row r="93" spans="2:11" ht="15" customHeight="1">
      <c r="B93" s="262"/>
      <c r="C93" s="242" t="s">
        <v>1930</v>
      </c>
      <c r="D93" s="242"/>
      <c r="E93" s="242"/>
      <c r="F93" s="261" t="s">
        <v>1895</v>
      </c>
      <c r="G93" s="260"/>
      <c r="H93" s="242" t="s">
        <v>1930</v>
      </c>
      <c r="I93" s="242" t="s">
        <v>1929</v>
      </c>
      <c r="J93" s="242"/>
      <c r="K93" s="253"/>
    </row>
    <row r="94" spans="2:11" ht="15" customHeight="1">
      <c r="B94" s="262"/>
      <c r="C94" s="242" t="s">
        <v>38</v>
      </c>
      <c r="D94" s="242"/>
      <c r="E94" s="242"/>
      <c r="F94" s="261" t="s">
        <v>1895</v>
      </c>
      <c r="G94" s="260"/>
      <c r="H94" s="242" t="s">
        <v>1931</v>
      </c>
      <c r="I94" s="242" t="s">
        <v>1929</v>
      </c>
      <c r="J94" s="242"/>
      <c r="K94" s="253"/>
    </row>
    <row r="95" spans="2:11" ht="15" customHeight="1">
      <c r="B95" s="262"/>
      <c r="C95" s="242" t="s">
        <v>48</v>
      </c>
      <c r="D95" s="242"/>
      <c r="E95" s="242"/>
      <c r="F95" s="261" t="s">
        <v>1895</v>
      </c>
      <c r="G95" s="260"/>
      <c r="H95" s="242" t="s">
        <v>1932</v>
      </c>
      <c r="I95" s="242" t="s">
        <v>1929</v>
      </c>
      <c r="J95" s="242"/>
      <c r="K95" s="253"/>
    </row>
    <row r="96" spans="2:11" ht="15" customHeight="1">
      <c r="B96" s="265"/>
      <c r="C96" s="266"/>
      <c r="D96" s="266"/>
      <c r="E96" s="266"/>
      <c r="F96" s="266"/>
      <c r="G96" s="266"/>
      <c r="H96" s="266"/>
      <c r="I96" s="266"/>
      <c r="J96" s="266"/>
      <c r="K96" s="267"/>
    </row>
    <row r="97" spans="2:11" ht="18.75" customHeight="1">
      <c r="B97" s="268"/>
      <c r="C97" s="269"/>
      <c r="D97" s="269"/>
      <c r="E97" s="269"/>
      <c r="F97" s="269"/>
      <c r="G97" s="269"/>
      <c r="H97" s="269"/>
      <c r="I97" s="269"/>
      <c r="J97" s="269"/>
      <c r="K97" s="268"/>
    </row>
    <row r="98" spans="2:11" ht="18.75" customHeight="1">
      <c r="B98" s="248"/>
      <c r="C98" s="248"/>
      <c r="D98" s="248"/>
      <c r="E98" s="248"/>
      <c r="F98" s="248"/>
      <c r="G98" s="248"/>
      <c r="H98" s="248"/>
      <c r="I98" s="248"/>
      <c r="J98" s="248"/>
      <c r="K98" s="248"/>
    </row>
    <row r="99" spans="2:11" ht="7.5" customHeight="1">
      <c r="B99" s="249"/>
      <c r="C99" s="250"/>
      <c r="D99" s="250"/>
      <c r="E99" s="250"/>
      <c r="F99" s="250"/>
      <c r="G99" s="250"/>
      <c r="H99" s="250"/>
      <c r="I99" s="250"/>
      <c r="J99" s="250"/>
      <c r="K99" s="251"/>
    </row>
    <row r="100" spans="2:11" ht="45" customHeight="1">
      <c r="B100" s="252"/>
      <c r="C100" s="354" t="s">
        <v>1933</v>
      </c>
      <c r="D100" s="354"/>
      <c r="E100" s="354"/>
      <c r="F100" s="354"/>
      <c r="G100" s="354"/>
      <c r="H100" s="354"/>
      <c r="I100" s="354"/>
      <c r="J100" s="354"/>
      <c r="K100" s="253"/>
    </row>
    <row r="101" spans="2:11" ht="17.25" customHeight="1">
      <c r="B101" s="252"/>
      <c r="C101" s="254" t="s">
        <v>1889</v>
      </c>
      <c r="D101" s="254"/>
      <c r="E101" s="254"/>
      <c r="F101" s="254" t="s">
        <v>1890</v>
      </c>
      <c r="G101" s="255"/>
      <c r="H101" s="254" t="s">
        <v>120</v>
      </c>
      <c r="I101" s="254" t="s">
        <v>57</v>
      </c>
      <c r="J101" s="254" t="s">
        <v>1891</v>
      </c>
      <c r="K101" s="253"/>
    </row>
    <row r="102" spans="2:11" ht="17.25" customHeight="1">
      <c r="B102" s="252"/>
      <c r="C102" s="256" t="s">
        <v>1892</v>
      </c>
      <c r="D102" s="256"/>
      <c r="E102" s="256"/>
      <c r="F102" s="257" t="s">
        <v>1893</v>
      </c>
      <c r="G102" s="258"/>
      <c r="H102" s="256"/>
      <c r="I102" s="256"/>
      <c r="J102" s="256" t="s">
        <v>1894</v>
      </c>
      <c r="K102" s="253"/>
    </row>
    <row r="103" spans="2:11" ht="5.25" customHeight="1">
      <c r="B103" s="252"/>
      <c r="C103" s="254"/>
      <c r="D103" s="254"/>
      <c r="E103" s="254"/>
      <c r="F103" s="254"/>
      <c r="G103" s="270"/>
      <c r="H103" s="254"/>
      <c r="I103" s="254"/>
      <c r="J103" s="254"/>
      <c r="K103" s="253"/>
    </row>
    <row r="104" spans="2:11" ht="15" customHeight="1">
      <c r="B104" s="252"/>
      <c r="C104" s="242" t="s">
        <v>53</v>
      </c>
      <c r="D104" s="259"/>
      <c r="E104" s="259"/>
      <c r="F104" s="261" t="s">
        <v>1895</v>
      </c>
      <c r="G104" s="270"/>
      <c r="H104" s="242" t="s">
        <v>1934</v>
      </c>
      <c r="I104" s="242" t="s">
        <v>1897</v>
      </c>
      <c r="J104" s="242">
        <v>20</v>
      </c>
      <c r="K104" s="253"/>
    </row>
    <row r="105" spans="2:11" ht="15" customHeight="1">
      <c r="B105" s="252"/>
      <c r="C105" s="242" t="s">
        <v>1898</v>
      </c>
      <c r="D105" s="242"/>
      <c r="E105" s="242"/>
      <c r="F105" s="261" t="s">
        <v>1895</v>
      </c>
      <c r="G105" s="242"/>
      <c r="H105" s="242" t="s">
        <v>1934</v>
      </c>
      <c r="I105" s="242" t="s">
        <v>1897</v>
      </c>
      <c r="J105" s="242">
        <v>120</v>
      </c>
      <c r="K105" s="253"/>
    </row>
    <row r="106" spans="2:11" ht="15" customHeight="1">
      <c r="B106" s="262"/>
      <c r="C106" s="242" t="s">
        <v>1900</v>
      </c>
      <c r="D106" s="242"/>
      <c r="E106" s="242"/>
      <c r="F106" s="261" t="s">
        <v>1901</v>
      </c>
      <c r="G106" s="242"/>
      <c r="H106" s="242" t="s">
        <v>1934</v>
      </c>
      <c r="I106" s="242" t="s">
        <v>1897</v>
      </c>
      <c r="J106" s="242">
        <v>50</v>
      </c>
      <c r="K106" s="253"/>
    </row>
    <row r="107" spans="2:11" ht="15" customHeight="1">
      <c r="B107" s="262"/>
      <c r="C107" s="242" t="s">
        <v>1903</v>
      </c>
      <c r="D107" s="242"/>
      <c r="E107" s="242"/>
      <c r="F107" s="261" t="s">
        <v>1895</v>
      </c>
      <c r="G107" s="242"/>
      <c r="H107" s="242" t="s">
        <v>1934</v>
      </c>
      <c r="I107" s="242" t="s">
        <v>1905</v>
      </c>
      <c r="J107" s="242"/>
      <c r="K107" s="253"/>
    </row>
    <row r="108" spans="2:11" ht="15" customHeight="1">
      <c r="B108" s="262"/>
      <c r="C108" s="242" t="s">
        <v>1914</v>
      </c>
      <c r="D108" s="242"/>
      <c r="E108" s="242"/>
      <c r="F108" s="261" t="s">
        <v>1901</v>
      </c>
      <c r="G108" s="242"/>
      <c r="H108" s="242" t="s">
        <v>1934</v>
      </c>
      <c r="I108" s="242" t="s">
        <v>1897</v>
      </c>
      <c r="J108" s="242">
        <v>50</v>
      </c>
      <c r="K108" s="253"/>
    </row>
    <row r="109" spans="2:11" ht="15" customHeight="1">
      <c r="B109" s="262"/>
      <c r="C109" s="242" t="s">
        <v>1922</v>
      </c>
      <c r="D109" s="242"/>
      <c r="E109" s="242"/>
      <c r="F109" s="261" t="s">
        <v>1901</v>
      </c>
      <c r="G109" s="242"/>
      <c r="H109" s="242" t="s">
        <v>1934</v>
      </c>
      <c r="I109" s="242" t="s">
        <v>1897</v>
      </c>
      <c r="J109" s="242">
        <v>50</v>
      </c>
      <c r="K109" s="253"/>
    </row>
    <row r="110" spans="2:11" ht="15" customHeight="1">
      <c r="B110" s="262"/>
      <c r="C110" s="242" t="s">
        <v>1920</v>
      </c>
      <c r="D110" s="242"/>
      <c r="E110" s="242"/>
      <c r="F110" s="261" t="s">
        <v>1901</v>
      </c>
      <c r="G110" s="242"/>
      <c r="H110" s="242" t="s">
        <v>1934</v>
      </c>
      <c r="I110" s="242" t="s">
        <v>1897</v>
      </c>
      <c r="J110" s="242">
        <v>50</v>
      </c>
      <c r="K110" s="253"/>
    </row>
    <row r="111" spans="2:11" ht="15" customHeight="1">
      <c r="B111" s="262"/>
      <c r="C111" s="242" t="s">
        <v>53</v>
      </c>
      <c r="D111" s="242"/>
      <c r="E111" s="242"/>
      <c r="F111" s="261" t="s">
        <v>1895</v>
      </c>
      <c r="G111" s="242"/>
      <c r="H111" s="242" t="s">
        <v>1935</v>
      </c>
      <c r="I111" s="242" t="s">
        <v>1897</v>
      </c>
      <c r="J111" s="242">
        <v>20</v>
      </c>
      <c r="K111" s="253"/>
    </row>
    <row r="112" spans="2:11" ht="15" customHeight="1">
      <c r="B112" s="262"/>
      <c r="C112" s="242" t="s">
        <v>1936</v>
      </c>
      <c r="D112" s="242"/>
      <c r="E112" s="242"/>
      <c r="F112" s="261" t="s">
        <v>1895</v>
      </c>
      <c r="G112" s="242"/>
      <c r="H112" s="242" t="s">
        <v>1937</v>
      </c>
      <c r="I112" s="242" t="s">
        <v>1897</v>
      </c>
      <c r="J112" s="242">
        <v>120</v>
      </c>
      <c r="K112" s="253"/>
    </row>
    <row r="113" spans="2:11" ht="15" customHeight="1">
      <c r="B113" s="262"/>
      <c r="C113" s="242" t="s">
        <v>38</v>
      </c>
      <c r="D113" s="242"/>
      <c r="E113" s="242"/>
      <c r="F113" s="261" t="s">
        <v>1895</v>
      </c>
      <c r="G113" s="242"/>
      <c r="H113" s="242" t="s">
        <v>1938</v>
      </c>
      <c r="I113" s="242" t="s">
        <v>1929</v>
      </c>
      <c r="J113" s="242"/>
      <c r="K113" s="253"/>
    </row>
    <row r="114" spans="2:11" ht="15" customHeight="1">
      <c r="B114" s="262"/>
      <c r="C114" s="242" t="s">
        <v>48</v>
      </c>
      <c r="D114" s="242"/>
      <c r="E114" s="242"/>
      <c r="F114" s="261" t="s">
        <v>1895</v>
      </c>
      <c r="G114" s="242"/>
      <c r="H114" s="242" t="s">
        <v>1939</v>
      </c>
      <c r="I114" s="242" t="s">
        <v>1929</v>
      </c>
      <c r="J114" s="242"/>
      <c r="K114" s="253"/>
    </row>
    <row r="115" spans="2:11" ht="15" customHeight="1">
      <c r="B115" s="262"/>
      <c r="C115" s="242" t="s">
        <v>57</v>
      </c>
      <c r="D115" s="242"/>
      <c r="E115" s="242"/>
      <c r="F115" s="261" t="s">
        <v>1895</v>
      </c>
      <c r="G115" s="242"/>
      <c r="H115" s="242" t="s">
        <v>1940</v>
      </c>
      <c r="I115" s="242" t="s">
        <v>1941</v>
      </c>
      <c r="J115" s="242"/>
      <c r="K115" s="253"/>
    </row>
    <row r="116" spans="2:11" ht="15" customHeight="1">
      <c r="B116" s="265"/>
      <c r="C116" s="271"/>
      <c r="D116" s="271"/>
      <c r="E116" s="271"/>
      <c r="F116" s="271"/>
      <c r="G116" s="271"/>
      <c r="H116" s="271"/>
      <c r="I116" s="271"/>
      <c r="J116" s="271"/>
      <c r="K116" s="267"/>
    </row>
    <row r="117" spans="2:11" ht="18.75" customHeight="1">
      <c r="B117" s="272"/>
      <c r="C117" s="238"/>
      <c r="D117" s="238"/>
      <c r="E117" s="238"/>
      <c r="F117" s="273"/>
      <c r="G117" s="238"/>
      <c r="H117" s="238"/>
      <c r="I117" s="238"/>
      <c r="J117" s="238"/>
      <c r="K117" s="272"/>
    </row>
    <row r="118" spans="2:11" ht="18.75" customHeight="1">
      <c r="B118" s="248"/>
      <c r="C118" s="248"/>
      <c r="D118" s="248"/>
      <c r="E118" s="248"/>
      <c r="F118" s="248"/>
      <c r="G118" s="248"/>
      <c r="H118" s="248"/>
      <c r="I118" s="248"/>
      <c r="J118" s="248"/>
      <c r="K118" s="248"/>
    </row>
    <row r="119" spans="2:11" ht="7.5" customHeight="1">
      <c r="B119" s="274"/>
      <c r="C119" s="275"/>
      <c r="D119" s="275"/>
      <c r="E119" s="275"/>
      <c r="F119" s="275"/>
      <c r="G119" s="275"/>
      <c r="H119" s="275"/>
      <c r="I119" s="275"/>
      <c r="J119" s="275"/>
      <c r="K119" s="276"/>
    </row>
    <row r="120" spans="2:11" ht="45" customHeight="1">
      <c r="B120" s="277"/>
      <c r="C120" s="350" t="s">
        <v>1942</v>
      </c>
      <c r="D120" s="350"/>
      <c r="E120" s="350"/>
      <c r="F120" s="350"/>
      <c r="G120" s="350"/>
      <c r="H120" s="350"/>
      <c r="I120" s="350"/>
      <c r="J120" s="350"/>
      <c r="K120" s="278"/>
    </row>
    <row r="121" spans="2:11" ht="17.25" customHeight="1">
      <c r="B121" s="279"/>
      <c r="C121" s="254" t="s">
        <v>1889</v>
      </c>
      <c r="D121" s="254"/>
      <c r="E121" s="254"/>
      <c r="F121" s="254" t="s">
        <v>1890</v>
      </c>
      <c r="G121" s="255"/>
      <c r="H121" s="254" t="s">
        <v>120</v>
      </c>
      <c r="I121" s="254" t="s">
        <v>57</v>
      </c>
      <c r="J121" s="254" t="s">
        <v>1891</v>
      </c>
      <c r="K121" s="280"/>
    </row>
    <row r="122" spans="2:11" ht="17.25" customHeight="1">
      <c r="B122" s="279"/>
      <c r="C122" s="256" t="s">
        <v>1892</v>
      </c>
      <c r="D122" s="256"/>
      <c r="E122" s="256"/>
      <c r="F122" s="257" t="s">
        <v>1893</v>
      </c>
      <c r="G122" s="258"/>
      <c r="H122" s="256"/>
      <c r="I122" s="256"/>
      <c r="J122" s="256" t="s">
        <v>1894</v>
      </c>
      <c r="K122" s="280"/>
    </row>
    <row r="123" spans="2:11" ht="5.25" customHeight="1">
      <c r="B123" s="281"/>
      <c r="C123" s="259"/>
      <c r="D123" s="259"/>
      <c r="E123" s="259"/>
      <c r="F123" s="259"/>
      <c r="G123" s="242"/>
      <c r="H123" s="259"/>
      <c r="I123" s="259"/>
      <c r="J123" s="259"/>
      <c r="K123" s="282"/>
    </row>
    <row r="124" spans="2:11" ht="15" customHeight="1">
      <c r="B124" s="281"/>
      <c r="C124" s="242" t="s">
        <v>1898</v>
      </c>
      <c r="D124" s="259"/>
      <c r="E124" s="259"/>
      <c r="F124" s="261" t="s">
        <v>1895</v>
      </c>
      <c r="G124" s="242"/>
      <c r="H124" s="242" t="s">
        <v>1934</v>
      </c>
      <c r="I124" s="242" t="s">
        <v>1897</v>
      </c>
      <c r="J124" s="242">
        <v>120</v>
      </c>
      <c r="K124" s="283"/>
    </row>
    <row r="125" spans="2:11" ht="15" customHeight="1">
      <c r="B125" s="281"/>
      <c r="C125" s="242" t="s">
        <v>1943</v>
      </c>
      <c r="D125" s="242"/>
      <c r="E125" s="242"/>
      <c r="F125" s="261" t="s">
        <v>1895</v>
      </c>
      <c r="G125" s="242"/>
      <c r="H125" s="242" t="s">
        <v>1944</v>
      </c>
      <c r="I125" s="242" t="s">
        <v>1897</v>
      </c>
      <c r="J125" s="242" t="s">
        <v>1945</v>
      </c>
      <c r="K125" s="283"/>
    </row>
    <row r="126" spans="2:11" ht="15" customHeight="1">
      <c r="B126" s="281"/>
      <c r="C126" s="242" t="s">
        <v>1844</v>
      </c>
      <c r="D126" s="242"/>
      <c r="E126" s="242"/>
      <c r="F126" s="261" t="s">
        <v>1895</v>
      </c>
      <c r="G126" s="242"/>
      <c r="H126" s="242" t="s">
        <v>1946</v>
      </c>
      <c r="I126" s="242" t="s">
        <v>1897</v>
      </c>
      <c r="J126" s="242" t="s">
        <v>1945</v>
      </c>
      <c r="K126" s="283"/>
    </row>
    <row r="127" spans="2:11" ht="15" customHeight="1">
      <c r="B127" s="281"/>
      <c r="C127" s="242" t="s">
        <v>1906</v>
      </c>
      <c r="D127" s="242"/>
      <c r="E127" s="242"/>
      <c r="F127" s="261" t="s">
        <v>1901</v>
      </c>
      <c r="G127" s="242"/>
      <c r="H127" s="242" t="s">
        <v>1907</v>
      </c>
      <c r="I127" s="242" t="s">
        <v>1897</v>
      </c>
      <c r="J127" s="242">
        <v>15</v>
      </c>
      <c r="K127" s="283"/>
    </row>
    <row r="128" spans="2:11" ht="15" customHeight="1">
      <c r="B128" s="281"/>
      <c r="C128" s="263" t="s">
        <v>1908</v>
      </c>
      <c r="D128" s="263"/>
      <c r="E128" s="263"/>
      <c r="F128" s="264" t="s">
        <v>1901</v>
      </c>
      <c r="G128" s="263"/>
      <c r="H128" s="263" t="s">
        <v>1909</v>
      </c>
      <c r="I128" s="263" t="s">
        <v>1897</v>
      </c>
      <c r="J128" s="263">
        <v>15</v>
      </c>
      <c r="K128" s="283"/>
    </row>
    <row r="129" spans="2:11" ht="15" customHeight="1">
      <c r="B129" s="281"/>
      <c r="C129" s="263" t="s">
        <v>1910</v>
      </c>
      <c r="D129" s="263"/>
      <c r="E129" s="263"/>
      <c r="F129" s="264" t="s">
        <v>1901</v>
      </c>
      <c r="G129" s="263"/>
      <c r="H129" s="263" t="s">
        <v>1911</v>
      </c>
      <c r="I129" s="263" t="s">
        <v>1897</v>
      </c>
      <c r="J129" s="263">
        <v>20</v>
      </c>
      <c r="K129" s="283"/>
    </row>
    <row r="130" spans="2:11" ht="15" customHeight="1">
      <c r="B130" s="281"/>
      <c r="C130" s="263" t="s">
        <v>1912</v>
      </c>
      <c r="D130" s="263"/>
      <c r="E130" s="263"/>
      <c r="F130" s="264" t="s">
        <v>1901</v>
      </c>
      <c r="G130" s="263"/>
      <c r="H130" s="263" t="s">
        <v>1913</v>
      </c>
      <c r="I130" s="263" t="s">
        <v>1897</v>
      </c>
      <c r="J130" s="263">
        <v>20</v>
      </c>
      <c r="K130" s="283"/>
    </row>
    <row r="131" spans="2:11" ht="15" customHeight="1">
      <c r="B131" s="281"/>
      <c r="C131" s="242" t="s">
        <v>1900</v>
      </c>
      <c r="D131" s="242"/>
      <c r="E131" s="242"/>
      <c r="F131" s="261" t="s">
        <v>1901</v>
      </c>
      <c r="G131" s="242"/>
      <c r="H131" s="242" t="s">
        <v>1934</v>
      </c>
      <c r="I131" s="242" t="s">
        <v>1897</v>
      </c>
      <c r="J131" s="242">
        <v>50</v>
      </c>
      <c r="K131" s="283"/>
    </row>
    <row r="132" spans="2:11" ht="15" customHeight="1">
      <c r="B132" s="281"/>
      <c r="C132" s="242" t="s">
        <v>1914</v>
      </c>
      <c r="D132" s="242"/>
      <c r="E132" s="242"/>
      <c r="F132" s="261" t="s">
        <v>1901</v>
      </c>
      <c r="G132" s="242"/>
      <c r="H132" s="242" t="s">
        <v>1934</v>
      </c>
      <c r="I132" s="242" t="s">
        <v>1897</v>
      </c>
      <c r="J132" s="242">
        <v>50</v>
      </c>
      <c r="K132" s="283"/>
    </row>
    <row r="133" spans="2:11" ht="15" customHeight="1">
      <c r="B133" s="281"/>
      <c r="C133" s="242" t="s">
        <v>1920</v>
      </c>
      <c r="D133" s="242"/>
      <c r="E133" s="242"/>
      <c r="F133" s="261" t="s">
        <v>1901</v>
      </c>
      <c r="G133" s="242"/>
      <c r="H133" s="242" t="s">
        <v>1934</v>
      </c>
      <c r="I133" s="242" t="s">
        <v>1897</v>
      </c>
      <c r="J133" s="242">
        <v>50</v>
      </c>
      <c r="K133" s="283"/>
    </row>
    <row r="134" spans="2:11" ht="15" customHeight="1">
      <c r="B134" s="281"/>
      <c r="C134" s="242" t="s">
        <v>1922</v>
      </c>
      <c r="D134" s="242"/>
      <c r="E134" s="242"/>
      <c r="F134" s="261" t="s">
        <v>1901</v>
      </c>
      <c r="G134" s="242"/>
      <c r="H134" s="242" t="s">
        <v>1934</v>
      </c>
      <c r="I134" s="242" t="s">
        <v>1897</v>
      </c>
      <c r="J134" s="242">
        <v>50</v>
      </c>
      <c r="K134" s="283"/>
    </row>
    <row r="135" spans="2:11" ht="15" customHeight="1">
      <c r="B135" s="281"/>
      <c r="C135" s="242" t="s">
        <v>125</v>
      </c>
      <c r="D135" s="242"/>
      <c r="E135" s="242"/>
      <c r="F135" s="261" t="s">
        <v>1901</v>
      </c>
      <c r="G135" s="242"/>
      <c r="H135" s="242" t="s">
        <v>1947</v>
      </c>
      <c r="I135" s="242" t="s">
        <v>1897</v>
      </c>
      <c r="J135" s="242">
        <v>255</v>
      </c>
      <c r="K135" s="283"/>
    </row>
    <row r="136" spans="2:11" ht="15" customHeight="1">
      <c r="B136" s="281"/>
      <c r="C136" s="242" t="s">
        <v>1924</v>
      </c>
      <c r="D136" s="242"/>
      <c r="E136" s="242"/>
      <c r="F136" s="261" t="s">
        <v>1895</v>
      </c>
      <c r="G136" s="242"/>
      <c r="H136" s="242" t="s">
        <v>1948</v>
      </c>
      <c r="I136" s="242" t="s">
        <v>1926</v>
      </c>
      <c r="J136" s="242"/>
      <c r="K136" s="283"/>
    </row>
    <row r="137" spans="2:11" ht="15" customHeight="1">
      <c r="B137" s="281"/>
      <c r="C137" s="242" t="s">
        <v>1927</v>
      </c>
      <c r="D137" s="242"/>
      <c r="E137" s="242"/>
      <c r="F137" s="261" t="s">
        <v>1895</v>
      </c>
      <c r="G137" s="242"/>
      <c r="H137" s="242" t="s">
        <v>1949</v>
      </c>
      <c r="I137" s="242" t="s">
        <v>1929</v>
      </c>
      <c r="J137" s="242"/>
      <c r="K137" s="283"/>
    </row>
    <row r="138" spans="2:11" ht="15" customHeight="1">
      <c r="B138" s="281"/>
      <c r="C138" s="242" t="s">
        <v>1930</v>
      </c>
      <c r="D138" s="242"/>
      <c r="E138" s="242"/>
      <c r="F138" s="261" t="s">
        <v>1895</v>
      </c>
      <c r="G138" s="242"/>
      <c r="H138" s="242" t="s">
        <v>1930</v>
      </c>
      <c r="I138" s="242" t="s">
        <v>1929</v>
      </c>
      <c r="J138" s="242"/>
      <c r="K138" s="283"/>
    </row>
    <row r="139" spans="2:11" ht="15" customHeight="1">
      <c r="B139" s="281"/>
      <c r="C139" s="242" t="s">
        <v>38</v>
      </c>
      <c r="D139" s="242"/>
      <c r="E139" s="242"/>
      <c r="F139" s="261" t="s">
        <v>1895</v>
      </c>
      <c r="G139" s="242"/>
      <c r="H139" s="242" t="s">
        <v>1950</v>
      </c>
      <c r="I139" s="242" t="s">
        <v>1929</v>
      </c>
      <c r="J139" s="242"/>
      <c r="K139" s="283"/>
    </row>
    <row r="140" spans="2:11" ht="15" customHeight="1">
      <c r="B140" s="281"/>
      <c r="C140" s="242" t="s">
        <v>1951</v>
      </c>
      <c r="D140" s="242"/>
      <c r="E140" s="242"/>
      <c r="F140" s="261" t="s">
        <v>1895</v>
      </c>
      <c r="G140" s="242"/>
      <c r="H140" s="242" t="s">
        <v>1952</v>
      </c>
      <c r="I140" s="242" t="s">
        <v>1929</v>
      </c>
      <c r="J140" s="242"/>
      <c r="K140" s="283"/>
    </row>
    <row r="141" spans="2:11" ht="15" customHeight="1">
      <c r="B141" s="284"/>
      <c r="C141" s="285"/>
      <c r="D141" s="285"/>
      <c r="E141" s="285"/>
      <c r="F141" s="285"/>
      <c r="G141" s="285"/>
      <c r="H141" s="285"/>
      <c r="I141" s="285"/>
      <c r="J141" s="285"/>
      <c r="K141" s="286"/>
    </row>
    <row r="142" spans="2:11" ht="18.75" customHeight="1">
      <c r="B142" s="238"/>
      <c r="C142" s="238"/>
      <c r="D142" s="238"/>
      <c r="E142" s="238"/>
      <c r="F142" s="273"/>
      <c r="G142" s="238"/>
      <c r="H142" s="238"/>
      <c r="I142" s="238"/>
      <c r="J142" s="238"/>
      <c r="K142" s="238"/>
    </row>
    <row r="143" spans="2:11" ht="18.75" customHeight="1">
      <c r="B143" s="248"/>
      <c r="C143" s="248"/>
      <c r="D143" s="248"/>
      <c r="E143" s="248"/>
      <c r="F143" s="248"/>
      <c r="G143" s="248"/>
      <c r="H143" s="248"/>
      <c r="I143" s="248"/>
      <c r="J143" s="248"/>
      <c r="K143" s="248"/>
    </row>
    <row r="144" spans="2:11" ht="7.5" customHeight="1">
      <c r="B144" s="249"/>
      <c r="C144" s="250"/>
      <c r="D144" s="250"/>
      <c r="E144" s="250"/>
      <c r="F144" s="250"/>
      <c r="G144" s="250"/>
      <c r="H144" s="250"/>
      <c r="I144" s="250"/>
      <c r="J144" s="250"/>
      <c r="K144" s="251"/>
    </row>
    <row r="145" spans="2:11" ht="45" customHeight="1">
      <c r="B145" s="252"/>
      <c r="C145" s="354" t="s">
        <v>1953</v>
      </c>
      <c r="D145" s="354"/>
      <c r="E145" s="354"/>
      <c r="F145" s="354"/>
      <c r="G145" s="354"/>
      <c r="H145" s="354"/>
      <c r="I145" s="354"/>
      <c r="J145" s="354"/>
      <c r="K145" s="253"/>
    </row>
    <row r="146" spans="2:11" ht="17.25" customHeight="1">
      <c r="B146" s="252"/>
      <c r="C146" s="254" t="s">
        <v>1889</v>
      </c>
      <c r="D146" s="254"/>
      <c r="E146" s="254"/>
      <c r="F146" s="254" t="s">
        <v>1890</v>
      </c>
      <c r="G146" s="255"/>
      <c r="H146" s="254" t="s">
        <v>120</v>
      </c>
      <c r="I146" s="254" t="s">
        <v>57</v>
      </c>
      <c r="J146" s="254" t="s">
        <v>1891</v>
      </c>
      <c r="K146" s="253"/>
    </row>
    <row r="147" spans="2:11" ht="17.25" customHeight="1">
      <c r="B147" s="252"/>
      <c r="C147" s="256" t="s">
        <v>1892</v>
      </c>
      <c r="D147" s="256"/>
      <c r="E147" s="256"/>
      <c r="F147" s="257" t="s">
        <v>1893</v>
      </c>
      <c r="G147" s="258"/>
      <c r="H147" s="256"/>
      <c r="I147" s="256"/>
      <c r="J147" s="256" t="s">
        <v>1894</v>
      </c>
      <c r="K147" s="253"/>
    </row>
    <row r="148" spans="2:11" ht="5.25" customHeight="1">
      <c r="B148" s="262"/>
      <c r="C148" s="259"/>
      <c r="D148" s="259"/>
      <c r="E148" s="259"/>
      <c r="F148" s="259"/>
      <c r="G148" s="260"/>
      <c r="H148" s="259"/>
      <c r="I148" s="259"/>
      <c r="J148" s="259"/>
      <c r="K148" s="283"/>
    </row>
    <row r="149" spans="2:11" ht="15" customHeight="1">
      <c r="B149" s="262"/>
      <c r="C149" s="287" t="s">
        <v>1898</v>
      </c>
      <c r="D149" s="242"/>
      <c r="E149" s="242"/>
      <c r="F149" s="288" t="s">
        <v>1895</v>
      </c>
      <c r="G149" s="242"/>
      <c r="H149" s="287" t="s">
        <v>1934</v>
      </c>
      <c r="I149" s="287" t="s">
        <v>1897</v>
      </c>
      <c r="J149" s="287">
        <v>120</v>
      </c>
      <c r="K149" s="283"/>
    </row>
    <row r="150" spans="2:11" ht="15" customHeight="1">
      <c r="B150" s="262"/>
      <c r="C150" s="287" t="s">
        <v>1943</v>
      </c>
      <c r="D150" s="242"/>
      <c r="E150" s="242"/>
      <c r="F150" s="288" t="s">
        <v>1895</v>
      </c>
      <c r="G150" s="242"/>
      <c r="H150" s="287" t="s">
        <v>1954</v>
      </c>
      <c r="I150" s="287" t="s">
        <v>1897</v>
      </c>
      <c r="J150" s="287" t="s">
        <v>1945</v>
      </c>
      <c r="K150" s="283"/>
    </row>
    <row r="151" spans="2:11" ht="15" customHeight="1">
      <c r="B151" s="262"/>
      <c r="C151" s="287" t="s">
        <v>1844</v>
      </c>
      <c r="D151" s="242"/>
      <c r="E151" s="242"/>
      <c r="F151" s="288" t="s">
        <v>1895</v>
      </c>
      <c r="G151" s="242"/>
      <c r="H151" s="287" t="s">
        <v>1955</v>
      </c>
      <c r="I151" s="287" t="s">
        <v>1897</v>
      </c>
      <c r="J151" s="287" t="s">
        <v>1945</v>
      </c>
      <c r="K151" s="283"/>
    </row>
    <row r="152" spans="2:11" ht="15" customHeight="1">
      <c r="B152" s="262"/>
      <c r="C152" s="287" t="s">
        <v>1900</v>
      </c>
      <c r="D152" s="242"/>
      <c r="E152" s="242"/>
      <c r="F152" s="288" t="s">
        <v>1901</v>
      </c>
      <c r="G152" s="242"/>
      <c r="H152" s="287" t="s">
        <v>1934</v>
      </c>
      <c r="I152" s="287" t="s">
        <v>1897</v>
      </c>
      <c r="J152" s="287">
        <v>50</v>
      </c>
      <c r="K152" s="283"/>
    </row>
    <row r="153" spans="2:11" ht="15" customHeight="1">
      <c r="B153" s="262"/>
      <c r="C153" s="287" t="s">
        <v>1903</v>
      </c>
      <c r="D153" s="242"/>
      <c r="E153" s="242"/>
      <c r="F153" s="288" t="s">
        <v>1895</v>
      </c>
      <c r="G153" s="242"/>
      <c r="H153" s="287" t="s">
        <v>1934</v>
      </c>
      <c r="I153" s="287" t="s">
        <v>1905</v>
      </c>
      <c r="J153" s="287"/>
      <c r="K153" s="283"/>
    </row>
    <row r="154" spans="2:11" ht="15" customHeight="1">
      <c r="B154" s="262"/>
      <c r="C154" s="287" t="s">
        <v>1914</v>
      </c>
      <c r="D154" s="242"/>
      <c r="E154" s="242"/>
      <c r="F154" s="288" t="s">
        <v>1901</v>
      </c>
      <c r="G154" s="242"/>
      <c r="H154" s="287" t="s">
        <v>1934</v>
      </c>
      <c r="I154" s="287" t="s">
        <v>1897</v>
      </c>
      <c r="J154" s="287">
        <v>50</v>
      </c>
      <c r="K154" s="283"/>
    </row>
    <row r="155" spans="2:11" ht="15" customHeight="1">
      <c r="B155" s="262"/>
      <c r="C155" s="287" t="s">
        <v>1922</v>
      </c>
      <c r="D155" s="242"/>
      <c r="E155" s="242"/>
      <c r="F155" s="288" t="s">
        <v>1901</v>
      </c>
      <c r="G155" s="242"/>
      <c r="H155" s="287" t="s">
        <v>1934</v>
      </c>
      <c r="I155" s="287" t="s">
        <v>1897</v>
      </c>
      <c r="J155" s="287">
        <v>50</v>
      </c>
      <c r="K155" s="283"/>
    </row>
    <row r="156" spans="2:11" ht="15" customHeight="1">
      <c r="B156" s="262"/>
      <c r="C156" s="287" t="s">
        <v>1920</v>
      </c>
      <c r="D156" s="242"/>
      <c r="E156" s="242"/>
      <c r="F156" s="288" t="s">
        <v>1901</v>
      </c>
      <c r="G156" s="242"/>
      <c r="H156" s="287" t="s">
        <v>1934</v>
      </c>
      <c r="I156" s="287" t="s">
        <v>1897</v>
      </c>
      <c r="J156" s="287">
        <v>50</v>
      </c>
      <c r="K156" s="283"/>
    </row>
    <row r="157" spans="2:11" ht="15" customHeight="1">
      <c r="B157" s="262"/>
      <c r="C157" s="287" t="s">
        <v>107</v>
      </c>
      <c r="D157" s="242"/>
      <c r="E157" s="242"/>
      <c r="F157" s="288" t="s">
        <v>1895</v>
      </c>
      <c r="G157" s="242"/>
      <c r="H157" s="287" t="s">
        <v>1956</v>
      </c>
      <c r="I157" s="287" t="s">
        <v>1897</v>
      </c>
      <c r="J157" s="287" t="s">
        <v>1957</v>
      </c>
      <c r="K157" s="283"/>
    </row>
    <row r="158" spans="2:11" ht="15" customHeight="1">
      <c r="B158" s="262"/>
      <c r="C158" s="287" t="s">
        <v>1958</v>
      </c>
      <c r="D158" s="242"/>
      <c r="E158" s="242"/>
      <c r="F158" s="288" t="s">
        <v>1895</v>
      </c>
      <c r="G158" s="242"/>
      <c r="H158" s="287" t="s">
        <v>1959</v>
      </c>
      <c r="I158" s="287" t="s">
        <v>1929</v>
      </c>
      <c r="J158" s="287"/>
      <c r="K158" s="283"/>
    </row>
    <row r="159" spans="2:11" ht="15" customHeight="1">
      <c r="B159" s="289"/>
      <c r="C159" s="271"/>
      <c r="D159" s="271"/>
      <c r="E159" s="271"/>
      <c r="F159" s="271"/>
      <c r="G159" s="271"/>
      <c r="H159" s="271"/>
      <c r="I159" s="271"/>
      <c r="J159" s="271"/>
      <c r="K159" s="290"/>
    </row>
    <row r="160" spans="2:11" ht="18.75" customHeight="1">
      <c r="B160" s="238"/>
      <c r="C160" s="242"/>
      <c r="D160" s="242"/>
      <c r="E160" s="242"/>
      <c r="F160" s="261"/>
      <c r="G160" s="242"/>
      <c r="H160" s="242"/>
      <c r="I160" s="242"/>
      <c r="J160" s="242"/>
      <c r="K160" s="238"/>
    </row>
    <row r="161" spans="2:11" ht="18.75" customHeight="1">
      <c r="B161" s="248"/>
      <c r="C161" s="248"/>
      <c r="D161" s="248"/>
      <c r="E161" s="248"/>
      <c r="F161" s="248"/>
      <c r="G161" s="248"/>
      <c r="H161" s="248"/>
      <c r="I161" s="248"/>
      <c r="J161" s="248"/>
      <c r="K161" s="248"/>
    </row>
    <row r="162" spans="2:11" ht="7.5" customHeight="1">
      <c r="B162" s="230"/>
      <c r="C162" s="231"/>
      <c r="D162" s="231"/>
      <c r="E162" s="231"/>
      <c r="F162" s="231"/>
      <c r="G162" s="231"/>
      <c r="H162" s="231"/>
      <c r="I162" s="231"/>
      <c r="J162" s="231"/>
      <c r="K162" s="232"/>
    </row>
    <row r="163" spans="2:11" ht="45" customHeight="1">
      <c r="B163" s="233"/>
      <c r="C163" s="350" t="s">
        <v>1960</v>
      </c>
      <c r="D163" s="350"/>
      <c r="E163" s="350"/>
      <c r="F163" s="350"/>
      <c r="G163" s="350"/>
      <c r="H163" s="350"/>
      <c r="I163" s="350"/>
      <c r="J163" s="350"/>
      <c r="K163" s="234"/>
    </row>
    <row r="164" spans="2:11" ht="17.25" customHeight="1">
      <c r="B164" s="233"/>
      <c r="C164" s="254" t="s">
        <v>1889</v>
      </c>
      <c r="D164" s="254"/>
      <c r="E164" s="254"/>
      <c r="F164" s="254" t="s">
        <v>1890</v>
      </c>
      <c r="G164" s="291"/>
      <c r="H164" s="292" t="s">
        <v>120</v>
      </c>
      <c r="I164" s="292" t="s">
        <v>57</v>
      </c>
      <c r="J164" s="254" t="s">
        <v>1891</v>
      </c>
      <c r="K164" s="234"/>
    </row>
    <row r="165" spans="2:11" ht="17.25" customHeight="1">
      <c r="B165" s="235"/>
      <c r="C165" s="256" t="s">
        <v>1892</v>
      </c>
      <c r="D165" s="256"/>
      <c r="E165" s="256"/>
      <c r="F165" s="257" t="s">
        <v>1893</v>
      </c>
      <c r="G165" s="293"/>
      <c r="H165" s="294"/>
      <c r="I165" s="294"/>
      <c r="J165" s="256" t="s">
        <v>1894</v>
      </c>
      <c r="K165" s="236"/>
    </row>
    <row r="166" spans="2:11" ht="5.25" customHeight="1">
      <c r="B166" s="262"/>
      <c r="C166" s="259"/>
      <c r="D166" s="259"/>
      <c r="E166" s="259"/>
      <c r="F166" s="259"/>
      <c r="G166" s="260"/>
      <c r="H166" s="259"/>
      <c r="I166" s="259"/>
      <c r="J166" s="259"/>
      <c r="K166" s="283"/>
    </row>
    <row r="167" spans="2:11" ht="15" customHeight="1">
      <c r="B167" s="262"/>
      <c r="C167" s="242" t="s">
        <v>1898</v>
      </c>
      <c r="D167" s="242"/>
      <c r="E167" s="242"/>
      <c r="F167" s="261" t="s">
        <v>1895</v>
      </c>
      <c r="G167" s="242"/>
      <c r="H167" s="242" t="s">
        <v>1934</v>
      </c>
      <c r="I167" s="242" t="s">
        <v>1897</v>
      </c>
      <c r="J167" s="242">
        <v>120</v>
      </c>
      <c r="K167" s="283"/>
    </row>
    <row r="168" spans="2:11" ht="15" customHeight="1">
      <c r="B168" s="262"/>
      <c r="C168" s="242" t="s">
        <v>1943</v>
      </c>
      <c r="D168" s="242"/>
      <c r="E168" s="242"/>
      <c r="F168" s="261" t="s">
        <v>1895</v>
      </c>
      <c r="G168" s="242"/>
      <c r="H168" s="242" t="s">
        <v>1944</v>
      </c>
      <c r="I168" s="242" t="s">
        <v>1897</v>
      </c>
      <c r="J168" s="242" t="s">
        <v>1945</v>
      </c>
      <c r="K168" s="283"/>
    </row>
    <row r="169" spans="2:11" ht="15" customHeight="1">
      <c r="B169" s="262"/>
      <c r="C169" s="242" t="s">
        <v>1844</v>
      </c>
      <c r="D169" s="242"/>
      <c r="E169" s="242"/>
      <c r="F169" s="261" t="s">
        <v>1895</v>
      </c>
      <c r="G169" s="242"/>
      <c r="H169" s="242" t="s">
        <v>1961</v>
      </c>
      <c r="I169" s="242" t="s">
        <v>1897</v>
      </c>
      <c r="J169" s="242" t="s">
        <v>1945</v>
      </c>
      <c r="K169" s="283"/>
    </row>
    <row r="170" spans="2:11" ht="15" customHeight="1">
      <c r="B170" s="262"/>
      <c r="C170" s="242" t="s">
        <v>1900</v>
      </c>
      <c r="D170" s="242"/>
      <c r="E170" s="242"/>
      <c r="F170" s="261" t="s">
        <v>1901</v>
      </c>
      <c r="G170" s="242"/>
      <c r="H170" s="242" t="s">
        <v>1961</v>
      </c>
      <c r="I170" s="242" t="s">
        <v>1897</v>
      </c>
      <c r="J170" s="242">
        <v>50</v>
      </c>
      <c r="K170" s="283"/>
    </row>
    <row r="171" spans="2:11" ht="15" customHeight="1">
      <c r="B171" s="262"/>
      <c r="C171" s="242" t="s">
        <v>1903</v>
      </c>
      <c r="D171" s="242"/>
      <c r="E171" s="242"/>
      <c r="F171" s="261" t="s">
        <v>1895</v>
      </c>
      <c r="G171" s="242"/>
      <c r="H171" s="242" t="s">
        <v>1961</v>
      </c>
      <c r="I171" s="242" t="s">
        <v>1905</v>
      </c>
      <c r="J171" s="242"/>
      <c r="K171" s="283"/>
    </row>
    <row r="172" spans="2:11" ht="15" customHeight="1">
      <c r="B172" s="262"/>
      <c r="C172" s="242" t="s">
        <v>1914</v>
      </c>
      <c r="D172" s="242"/>
      <c r="E172" s="242"/>
      <c r="F172" s="261" t="s">
        <v>1901</v>
      </c>
      <c r="G172" s="242"/>
      <c r="H172" s="242" t="s">
        <v>1961</v>
      </c>
      <c r="I172" s="242" t="s">
        <v>1897</v>
      </c>
      <c r="J172" s="242">
        <v>50</v>
      </c>
      <c r="K172" s="283"/>
    </row>
    <row r="173" spans="2:11" ht="15" customHeight="1">
      <c r="B173" s="262"/>
      <c r="C173" s="242" t="s">
        <v>1922</v>
      </c>
      <c r="D173" s="242"/>
      <c r="E173" s="242"/>
      <c r="F173" s="261" t="s">
        <v>1901</v>
      </c>
      <c r="G173" s="242"/>
      <c r="H173" s="242" t="s">
        <v>1961</v>
      </c>
      <c r="I173" s="242" t="s">
        <v>1897</v>
      </c>
      <c r="J173" s="242">
        <v>50</v>
      </c>
      <c r="K173" s="283"/>
    </row>
    <row r="174" spans="2:11" ht="15" customHeight="1">
      <c r="B174" s="262"/>
      <c r="C174" s="242" t="s">
        <v>1920</v>
      </c>
      <c r="D174" s="242"/>
      <c r="E174" s="242"/>
      <c r="F174" s="261" t="s">
        <v>1901</v>
      </c>
      <c r="G174" s="242"/>
      <c r="H174" s="242" t="s">
        <v>1961</v>
      </c>
      <c r="I174" s="242" t="s">
        <v>1897</v>
      </c>
      <c r="J174" s="242">
        <v>50</v>
      </c>
      <c r="K174" s="283"/>
    </row>
    <row r="175" spans="2:11" ht="15" customHeight="1">
      <c r="B175" s="262"/>
      <c r="C175" s="242" t="s">
        <v>119</v>
      </c>
      <c r="D175" s="242"/>
      <c r="E175" s="242"/>
      <c r="F175" s="261" t="s">
        <v>1895</v>
      </c>
      <c r="G175" s="242"/>
      <c r="H175" s="242" t="s">
        <v>1962</v>
      </c>
      <c r="I175" s="242" t="s">
        <v>1963</v>
      </c>
      <c r="J175" s="242"/>
      <c r="K175" s="283"/>
    </row>
    <row r="176" spans="2:11" ht="15" customHeight="1">
      <c r="B176" s="262"/>
      <c r="C176" s="242" t="s">
        <v>57</v>
      </c>
      <c r="D176" s="242"/>
      <c r="E176" s="242"/>
      <c r="F176" s="261" t="s">
        <v>1895</v>
      </c>
      <c r="G176" s="242"/>
      <c r="H176" s="242" t="s">
        <v>1964</v>
      </c>
      <c r="I176" s="242" t="s">
        <v>1965</v>
      </c>
      <c r="J176" s="242">
        <v>1</v>
      </c>
      <c r="K176" s="283"/>
    </row>
    <row r="177" spans="2:11" ht="15" customHeight="1">
      <c r="B177" s="262"/>
      <c r="C177" s="242" t="s">
        <v>53</v>
      </c>
      <c r="D177" s="242"/>
      <c r="E177" s="242"/>
      <c r="F177" s="261" t="s">
        <v>1895</v>
      </c>
      <c r="G177" s="242"/>
      <c r="H177" s="242" t="s">
        <v>1966</v>
      </c>
      <c r="I177" s="242" t="s">
        <v>1897</v>
      </c>
      <c r="J177" s="242">
        <v>20</v>
      </c>
      <c r="K177" s="283"/>
    </row>
    <row r="178" spans="2:11" ht="15" customHeight="1">
      <c r="B178" s="262"/>
      <c r="C178" s="242" t="s">
        <v>120</v>
      </c>
      <c r="D178" s="242"/>
      <c r="E178" s="242"/>
      <c r="F178" s="261" t="s">
        <v>1895</v>
      </c>
      <c r="G178" s="242"/>
      <c r="H178" s="242" t="s">
        <v>1967</v>
      </c>
      <c r="I178" s="242" t="s">
        <v>1897</v>
      </c>
      <c r="J178" s="242">
        <v>255</v>
      </c>
      <c r="K178" s="283"/>
    </row>
    <row r="179" spans="2:11" ht="15" customHeight="1">
      <c r="B179" s="262"/>
      <c r="C179" s="242" t="s">
        <v>121</v>
      </c>
      <c r="D179" s="242"/>
      <c r="E179" s="242"/>
      <c r="F179" s="261" t="s">
        <v>1895</v>
      </c>
      <c r="G179" s="242"/>
      <c r="H179" s="242" t="s">
        <v>1860</v>
      </c>
      <c r="I179" s="242" t="s">
        <v>1897</v>
      </c>
      <c r="J179" s="242">
        <v>10</v>
      </c>
      <c r="K179" s="283"/>
    </row>
    <row r="180" spans="2:11" ht="15" customHeight="1">
      <c r="B180" s="262"/>
      <c r="C180" s="242" t="s">
        <v>122</v>
      </c>
      <c r="D180" s="242"/>
      <c r="E180" s="242"/>
      <c r="F180" s="261" t="s">
        <v>1895</v>
      </c>
      <c r="G180" s="242"/>
      <c r="H180" s="242" t="s">
        <v>1968</v>
      </c>
      <c r="I180" s="242" t="s">
        <v>1929</v>
      </c>
      <c r="J180" s="242"/>
      <c r="K180" s="283"/>
    </row>
    <row r="181" spans="2:11" ht="15" customHeight="1">
      <c r="B181" s="262"/>
      <c r="C181" s="242" t="s">
        <v>1969</v>
      </c>
      <c r="D181" s="242"/>
      <c r="E181" s="242"/>
      <c r="F181" s="261" t="s">
        <v>1895</v>
      </c>
      <c r="G181" s="242"/>
      <c r="H181" s="242" t="s">
        <v>1970</v>
      </c>
      <c r="I181" s="242" t="s">
        <v>1929</v>
      </c>
      <c r="J181" s="242"/>
      <c r="K181" s="283"/>
    </row>
    <row r="182" spans="2:11" ht="15" customHeight="1">
      <c r="B182" s="262"/>
      <c r="C182" s="242" t="s">
        <v>1958</v>
      </c>
      <c r="D182" s="242"/>
      <c r="E182" s="242"/>
      <c r="F182" s="261" t="s">
        <v>1895</v>
      </c>
      <c r="G182" s="242"/>
      <c r="H182" s="242" t="s">
        <v>1971</v>
      </c>
      <c r="I182" s="242" t="s">
        <v>1929</v>
      </c>
      <c r="J182" s="242"/>
      <c r="K182" s="283"/>
    </row>
    <row r="183" spans="2:11" ht="15" customHeight="1">
      <c r="B183" s="262"/>
      <c r="C183" s="242" t="s">
        <v>124</v>
      </c>
      <c r="D183" s="242"/>
      <c r="E183" s="242"/>
      <c r="F183" s="261" t="s">
        <v>1901</v>
      </c>
      <c r="G183" s="242"/>
      <c r="H183" s="242" t="s">
        <v>1972</v>
      </c>
      <c r="I183" s="242" t="s">
        <v>1897</v>
      </c>
      <c r="J183" s="242">
        <v>50</v>
      </c>
      <c r="K183" s="283"/>
    </row>
    <row r="184" spans="2:11" ht="15" customHeight="1">
      <c r="B184" s="262"/>
      <c r="C184" s="242" t="s">
        <v>1973</v>
      </c>
      <c r="D184" s="242"/>
      <c r="E184" s="242"/>
      <c r="F184" s="261" t="s">
        <v>1901</v>
      </c>
      <c r="G184" s="242"/>
      <c r="H184" s="242" t="s">
        <v>1974</v>
      </c>
      <c r="I184" s="242" t="s">
        <v>1975</v>
      </c>
      <c r="J184" s="242"/>
      <c r="K184" s="283"/>
    </row>
    <row r="185" spans="2:11" ht="15" customHeight="1">
      <c r="B185" s="262"/>
      <c r="C185" s="242" t="s">
        <v>1976</v>
      </c>
      <c r="D185" s="242"/>
      <c r="E185" s="242"/>
      <c r="F185" s="261" t="s">
        <v>1901</v>
      </c>
      <c r="G185" s="242"/>
      <c r="H185" s="242" t="s">
        <v>1977</v>
      </c>
      <c r="I185" s="242" t="s">
        <v>1975</v>
      </c>
      <c r="J185" s="242"/>
      <c r="K185" s="283"/>
    </row>
    <row r="186" spans="2:11" ht="15" customHeight="1">
      <c r="B186" s="262"/>
      <c r="C186" s="242" t="s">
        <v>1978</v>
      </c>
      <c r="D186" s="242"/>
      <c r="E186" s="242"/>
      <c r="F186" s="261" t="s">
        <v>1901</v>
      </c>
      <c r="G186" s="242"/>
      <c r="H186" s="242" t="s">
        <v>1979</v>
      </c>
      <c r="I186" s="242" t="s">
        <v>1975</v>
      </c>
      <c r="J186" s="242"/>
      <c r="K186" s="283"/>
    </row>
    <row r="187" spans="2:11" ht="15" customHeight="1">
      <c r="B187" s="262"/>
      <c r="C187" s="295" t="s">
        <v>1980</v>
      </c>
      <c r="D187" s="242"/>
      <c r="E187" s="242"/>
      <c r="F187" s="261" t="s">
        <v>1901</v>
      </c>
      <c r="G187" s="242"/>
      <c r="H187" s="242" t="s">
        <v>1981</v>
      </c>
      <c r="I187" s="242" t="s">
        <v>1982</v>
      </c>
      <c r="J187" s="296" t="s">
        <v>1983</v>
      </c>
      <c r="K187" s="283"/>
    </row>
    <row r="188" spans="2:11" ht="15" customHeight="1">
      <c r="B188" s="262"/>
      <c r="C188" s="247" t="s">
        <v>42</v>
      </c>
      <c r="D188" s="242"/>
      <c r="E188" s="242"/>
      <c r="F188" s="261" t="s">
        <v>1895</v>
      </c>
      <c r="G188" s="242"/>
      <c r="H188" s="238" t="s">
        <v>1984</v>
      </c>
      <c r="I188" s="242" t="s">
        <v>1985</v>
      </c>
      <c r="J188" s="242"/>
      <c r="K188" s="283"/>
    </row>
    <row r="189" spans="2:11" ht="15" customHeight="1">
      <c r="B189" s="262"/>
      <c r="C189" s="247" t="s">
        <v>1986</v>
      </c>
      <c r="D189" s="242"/>
      <c r="E189" s="242"/>
      <c r="F189" s="261" t="s">
        <v>1895</v>
      </c>
      <c r="G189" s="242"/>
      <c r="H189" s="242" t="s">
        <v>1987</v>
      </c>
      <c r="I189" s="242" t="s">
        <v>1929</v>
      </c>
      <c r="J189" s="242"/>
      <c r="K189" s="283"/>
    </row>
    <row r="190" spans="2:11" ht="15" customHeight="1">
      <c r="B190" s="262"/>
      <c r="C190" s="247" t="s">
        <v>1988</v>
      </c>
      <c r="D190" s="242"/>
      <c r="E190" s="242"/>
      <c r="F190" s="261" t="s">
        <v>1895</v>
      </c>
      <c r="G190" s="242"/>
      <c r="H190" s="242" t="s">
        <v>1989</v>
      </c>
      <c r="I190" s="242" t="s">
        <v>1929</v>
      </c>
      <c r="J190" s="242"/>
      <c r="K190" s="283"/>
    </row>
    <row r="191" spans="2:11" ht="15" customHeight="1">
      <c r="B191" s="262"/>
      <c r="C191" s="247" t="s">
        <v>1990</v>
      </c>
      <c r="D191" s="242"/>
      <c r="E191" s="242"/>
      <c r="F191" s="261" t="s">
        <v>1901</v>
      </c>
      <c r="G191" s="242"/>
      <c r="H191" s="242" t="s">
        <v>1991</v>
      </c>
      <c r="I191" s="242" t="s">
        <v>1929</v>
      </c>
      <c r="J191" s="242"/>
      <c r="K191" s="283"/>
    </row>
    <row r="192" spans="2:11" ht="15" customHeight="1">
      <c r="B192" s="289"/>
      <c r="C192" s="297"/>
      <c r="D192" s="271"/>
      <c r="E192" s="271"/>
      <c r="F192" s="271"/>
      <c r="G192" s="271"/>
      <c r="H192" s="271"/>
      <c r="I192" s="271"/>
      <c r="J192" s="271"/>
      <c r="K192" s="290"/>
    </row>
    <row r="193" spans="2:11" ht="18.75" customHeight="1">
      <c r="B193" s="238"/>
      <c r="C193" s="242"/>
      <c r="D193" s="242"/>
      <c r="E193" s="242"/>
      <c r="F193" s="261"/>
      <c r="G193" s="242"/>
      <c r="H193" s="242"/>
      <c r="I193" s="242"/>
      <c r="J193" s="242"/>
      <c r="K193" s="238"/>
    </row>
    <row r="194" spans="2:11" ht="18.75" customHeight="1">
      <c r="B194" s="238"/>
      <c r="C194" s="242"/>
      <c r="D194" s="242"/>
      <c r="E194" s="242"/>
      <c r="F194" s="261"/>
      <c r="G194" s="242"/>
      <c r="H194" s="242"/>
      <c r="I194" s="242"/>
      <c r="J194" s="242"/>
      <c r="K194" s="238"/>
    </row>
    <row r="195" spans="2:11" ht="18.75" customHeight="1">
      <c r="B195" s="248"/>
      <c r="C195" s="248"/>
      <c r="D195" s="248"/>
      <c r="E195" s="248"/>
      <c r="F195" s="248"/>
      <c r="G195" s="248"/>
      <c r="H195" s="248"/>
      <c r="I195" s="248"/>
      <c r="J195" s="248"/>
      <c r="K195" s="248"/>
    </row>
    <row r="196" spans="2:11">
      <c r="B196" s="230"/>
      <c r="C196" s="231"/>
      <c r="D196" s="231"/>
      <c r="E196" s="231"/>
      <c r="F196" s="231"/>
      <c r="G196" s="231"/>
      <c r="H196" s="231"/>
      <c r="I196" s="231"/>
      <c r="J196" s="231"/>
      <c r="K196" s="232"/>
    </row>
    <row r="197" spans="2:11" ht="21">
      <c r="B197" s="233"/>
      <c r="C197" s="350" t="s">
        <v>1992</v>
      </c>
      <c r="D197" s="350"/>
      <c r="E197" s="350"/>
      <c r="F197" s="350"/>
      <c r="G197" s="350"/>
      <c r="H197" s="350"/>
      <c r="I197" s="350"/>
      <c r="J197" s="350"/>
      <c r="K197" s="234"/>
    </row>
    <row r="198" spans="2:11" ht="25.5" customHeight="1">
      <c r="B198" s="233"/>
      <c r="C198" s="298" t="s">
        <v>1993</v>
      </c>
      <c r="D198" s="298"/>
      <c r="E198" s="298"/>
      <c r="F198" s="298" t="s">
        <v>1994</v>
      </c>
      <c r="G198" s="299"/>
      <c r="H198" s="355" t="s">
        <v>1995</v>
      </c>
      <c r="I198" s="355"/>
      <c r="J198" s="355"/>
      <c r="K198" s="234"/>
    </row>
    <row r="199" spans="2:11" ht="5.25" customHeight="1">
      <c r="B199" s="262"/>
      <c r="C199" s="259"/>
      <c r="D199" s="259"/>
      <c r="E199" s="259"/>
      <c r="F199" s="259"/>
      <c r="G199" s="242"/>
      <c r="H199" s="259"/>
      <c r="I199" s="259"/>
      <c r="J199" s="259"/>
      <c r="K199" s="283"/>
    </row>
    <row r="200" spans="2:11" ht="15" customHeight="1">
      <c r="B200" s="262"/>
      <c r="C200" s="242" t="s">
        <v>1985</v>
      </c>
      <c r="D200" s="242"/>
      <c r="E200" s="242"/>
      <c r="F200" s="261" t="s">
        <v>43</v>
      </c>
      <c r="G200" s="242"/>
      <c r="H200" s="352" t="s">
        <v>1996</v>
      </c>
      <c r="I200" s="352"/>
      <c r="J200" s="352"/>
      <c r="K200" s="283"/>
    </row>
    <row r="201" spans="2:11" ht="15" customHeight="1">
      <c r="B201" s="262"/>
      <c r="C201" s="268"/>
      <c r="D201" s="242"/>
      <c r="E201" s="242"/>
      <c r="F201" s="261" t="s">
        <v>44</v>
      </c>
      <c r="G201" s="242"/>
      <c r="H201" s="352" t="s">
        <v>1997</v>
      </c>
      <c r="I201" s="352"/>
      <c r="J201" s="352"/>
      <c r="K201" s="283"/>
    </row>
    <row r="202" spans="2:11" ht="15" customHeight="1">
      <c r="B202" s="262"/>
      <c r="C202" s="268"/>
      <c r="D202" s="242"/>
      <c r="E202" s="242"/>
      <c r="F202" s="261" t="s">
        <v>47</v>
      </c>
      <c r="G202" s="242"/>
      <c r="H202" s="352" t="s">
        <v>1998</v>
      </c>
      <c r="I202" s="352"/>
      <c r="J202" s="352"/>
      <c r="K202" s="283"/>
    </row>
    <row r="203" spans="2:11" ht="15" customHeight="1">
      <c r="B203" s="262"/>
      <c r="C203" s="242"/>
      <c r="D203" s="242"/>
      <c r="E203" s="242"/>
      <c r="F203" s="261" t="s">
        <v>45</v>
      </c>
      <c r="G203" s="242"/>
      <c r="H203" s="352" t="s">
        <v>1999</v>
      </c>
      <c r="I203" s="352"/>
      <c r="J203" s="352"/>
      <c r="K203" s="283"/>
    </row>
    <row r="204" spans="2:11" ht="15" customHeight="1">
      <c r="B204" s="262"/>
      <c r="C204" s="242"/>
      <c r="D204" s="242"/>
      <c r="E204" s="242"/>
      <c r="F204" s="261" t="s">
        <v>46</v>
      </c>
      <c r="G204" s="242"/>
      <c r="H204" s="352" t="s">
        <v>2000</v>
      </c>
      <c r="I204" s="352"/>
      <c r="J204" s="352"/>
      <c r="K204" s="283"/>
    </row>
    <row r="205" spans="2:11" ht="15" customHeight="1">
      <c r="B205" s="262"/>
      <c r="C205" s="242"/>
      <c r="D205" s="242"/>
      <c r="E205" s="242"/>
      <c r="F205" s="261"/>
      <c r="G205" s="242"/>
      <c r="H205" s="242"/>
      <c r="I205" s="242"/>
      <c r="J205" s="242"/>
      <c r="K205" s="283"/>
    </row>
    <row r="206" spans="2:11" ht="15" customHeight="1">
      <c r="B206" s="262"/>
      <c r="C206" s="242" t="s">
        <v>1941</v>
      </c>
      <c r="D206" s="242"/>
      <c r="E206" s="242"/>
      <c r="F206" s="261" t="s">
        <v>79</v>
      </c>
      <c r="G206" s="242"/>
      <c r="H206" s="352" t="s">
        <v>2001</v>
      </c>
      <c r="I206" s="352"/>
      <c r="J206" s="352"/>
      <c r="K206" s="283"/>
    </row>
    <row r="207" spans="2:11" ht="15" customHeight="1">
      <c r="B207" s="262"/>
      <c r="C207" s="268"/>
      <c r="D207" s="242"/>
      <c r="E207" s="242"/>
      <c r="F207" s="261" t="s">
        <v>1838</v>
      </c>
      <c r="G207" s="242"/>
      <c r="H207" s="352" t="s">
        <v>1839</v>
      </c>
      <c r="I207" s="352"/>
      <c r="J207" s="352"/>
      <c r="K207" s="283"/>
    </row>
    <row r="208" spans="2:11" ht="15" customHeight="1">
      <c r="B208" s="262"/>
      <c r="C208" s="242"/>
      <c r="D208" s="242"/>
      <c r="E208" s="242"/>
      <c r="F208" s="261" t="s">
        <v>84</v>
      </c>
      <c r="G208" s="242"/>
      <c r="H208" s="352" t="s">
        <v>2002</v>
      </c>
      <c r="I208" s="352"/>
      <c r="J208" s="352"/>
      <c r="K208" s="283"/>
    </row>
    <row r="209" spans="2:11" ht="15" customHeight="1">
      <c r="B209" s="300"/>
      <c r="C209" s="268"/>
      <c r="D209" s="268"/>
      <c r="E209" s="268"/>
      <c r="F209" s="261" t="s">
        <v>1840</v>
      </c>
      <c r="G209" s="247"/>
      <c r="H209" s="356" t="s">
        <v>1841</v>
      </c>
      <c r="I209" s="356"/>
      <c r="J209" s="356"/>
      <c r="K209" s="301"/>
    </row>
    <row r="210" spans="2:11" ht="15" customHeight="1">
      <c r="B210" s="300"/>
      <c r="C210" s="268"/>
      <c r="D210" s="268"/>
      <c r="E210" s="268"/>
      <c r="F210" s="261" t="s">
        <v>1842</v>
      </c>
      <c r="G210" s="247"/>
      <c r="H210" s="356" t="s">
        <v>2003</v>
      </c>
      <c r="I210" s="356"/>
      <c r="J210" s="356"/>
      <c r="K210" s="301"/>
    </row>
    <row r="211" spans="2:11" ht="15" customHeight="1">
      <c r="B211" s="300"/>
      <c r="C211" s="268"/>
      <c r="D211" s="268"/>
      <c r="E211" s="268"/>
      <c r="F211" s="302"/>
      <c r="G211" s="247"/>
      <c r="H211" s="303"/>
      <c r="I211" s="303"/>
      <c r="J211" s="303"/>
      <c r="K211" s="301"/>
    </row>
    <row r="212" spans="2:11" ht="15" customHeight="1">
      <c r="B212" s="300"/>
      <c r="C212" s="242" t="s">
        <v>1965</v>
      </c>
      <c r="D212" s="268"/>
      <c r="E212" s="268"/>
      <c r="F212" s="261">
        <v>1</v>
      </c>
      <c r="G212" s="247"/>
      <c r="H212" s="356" t="s">
        <v>2004</v>
      </c>
      <c r="I212" s="356"/>
      <c r="J212" s="356"/>
      <c r="K212" s="301"/>
    </row>
    <row r="213" spans="2:11" ht="15" customHeight="1">
      <c r="B213" s="300"/>
      <c r="C213" s="268"/>
      <c r="D213" s="268"/>
      <c r="E213" s="268"/>
      <c r="F213" s="261">
        <v>2</v>
      </c>
      <c r="G213" s="247"/>
      <c r="H213" s="356" t="s">
        <v>2005</v>
      </c>
      <c r="I213" s="356"/>
      <c r="J213" s="356"/>
      <c r="K213" s="301"/>
    </row>
    <row r="214" spans="2:11" ht="15" customHeight="1">
      <c r="B214" s="300"/>
      <c r="C214" s="268"/>
      <c r="D214" s="268"/>
      <c r="E214" s="268"/>
      <c r="F214" s="261">
        <v>3</v>
      </c>
      <c r="G214" s="247"/>
      <c r="H214" s="356" t="s">
        <v>2006</v>
      </c>
      <c r="I214" s="356"/>
      <c r="J214" s="356"/>
      <c r="K214" s="301"/>
    </row>
    <row r="215" spans="2:11" ht="15" customHeight="1">
      <c r="B215" s="300"/>
      <c r="C215" s="268"/>
      <c r="D215" s="268"/>
      <c r="E215" s="268"/>
      <c r="F215" s="261">
        <v>4</v>
      </c>
      <c r="G215" s="247"/>
      <c r="H215" s="356" t="s">
        <v>2007</v>
      </c>
      <c r="I215" s="356"/>
      <c r="J215" s="356"/>
      <c r="K215" s="301"/>
    </row>
    <row r="216" spans="2:11" ht="12.75" customHeight="1">
      <c r="B216" s="304"/>
      <c r="C216" s="305"/>
      <c r="D216" s="305"/>
      <c r="E216" s="305"/>
      <c r="F216" s="305"/>
      <c r="G216" s="305"/>
      <c r="H216" s="305"/>
      <c r="I216" s="305"/>
      <c r="J216" s="305"/>
      <c r="K216" s="306"/>
    </row>
  </sheetData>
  <sheetProtection password="CC35" sheet="1" objects="1" scenarios="1" formatCells="0" formatColumns="0" formatRows="0" sort="0" autoFilter="0"/>
  <mergeCells count="77">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33:J33"/>
    <mergeCell ref="G34:J34"/>
    <mergeCell ref="G35:J35"/>
    <mergeCell ref="D49:J49"/>
    <mergeCell ref="E48:J48"/>
    <mergeCell ref="G36:J36"/>
    <mergeCell ref="G37:J37"/>
    <mergeCell ref="D31:J31"/>
    <mergeCell ref="C24:J24"/>
    <mergeCell ref="D32:J32"/>
    <mergeCell ref="F18:J18"/>
    <mergeCell ref="F21:J21"/>
    <mergeCell ref="C23:J23"/>
    <mergeCell ref="D25:J25"/>
    <mergeCell ref="D26:J26"/>
    <mergeCell ref="D28:J28"/>
    <mergeCell ref="D29:J29"/>
    <mergeCell ref="F19:J19"/>
    <mergeCell ref="F20:J20"/>
    <mergeCell ref="D14:J14"/>
    <mergeCell ref="D15:J15"/>
    <mergeCell ref="F16:J16"/>
    <mergeCell ref="F17:J17"/>
    <mergeCell ref="C9:J9"/>
    <mergeCell ref="D10:J10"/>
    <mergeCell ref="D13:J13"/>
    <mergeCell ref="C3:J3"/>
    <mergeCell ref="C4:J4"/>
    <mergeCell ref="C6:J6"/>
    <mergeCell ref="C7:J7"/>
    <mergeCell ref="D11:J11"/>
  </mergeCells>
  <pageMargins left="0.59027779999999996" right="0.59027779999999996" top="0.59027779999999996" bottom="0.59027779999999996" header="0" footer="0"/>
  <pageSetup paperSize="9" scale="77"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8</vt:i4>
      </vt:variant>
      <vt:variant>
        <vt:lpstr>Pojmenované oblasti</vt:lpstr>
      </vt:variant>
      <vt:variant>
        <vt:i4>15</vt:i4>
      </vt:variant>
    </vt:vector>
  </HeadingPairs>
  <TitlesOfParts>
    <vt:vector size="23" baseType="lpstr">
      <vt:lpstr>Rekapitulace stavby</vt:lpstr>
      <vt:lpstr>IO01 - IO 01 - Výtlačné p...</vt:lpstr>
      <vt:lpstr>IO02 - IO 02 - Zásobní řa...</vt:lpstr>
      <vt:lpstr>IO03 - IO 03 - ATS</vt:lpstr>
      <vt:lpstr>IO04 - IO 04 - Vodojem</vt:lpstr>
      <vt:lpstr>IO05 - IO 05 - Přepad z v...</vt:lpstr>
      <vt:lpstr>PS01 - PS 01 - F.3.1 - St...</vt:lpstr>
      <vt:lpstr>Pokyny pro vyplnění</vt:lpstr>
      <vt:lpstr>'IO01 - IO 01 - Výtlačné p...'!Názvy_tisku</vt:lpstr>
      <vt:lpstr>'IO02 - IO 02 - Zásobní řa...'!Názvy_tisku</vt:lpstr>
      <vt:lpstr>'IO03 - IO 03 - ATS'!Názvy_tisku</vt:lpstr>
      <vt:lpstr>'IO04 - IO 04 - Vodojem'!Názvy_tisku</vt:lpstr>
      <vt:lpstr>'IO05 - IO 05 - Přepad z v...'!Názvy_tisku</vt:lpstr>
      <vt:lpstr>'PS01 - PS 01 - F.3.1 - St...'!Názvy_tisku</vt:lpstr>
      <vt:lpstr>'Rekapitulace stavby'!Názvy_tisku</vt:lpstr>
      <vt:lpstr>'IO01 - IO 01 - Výtlačné p...'!Oblast_tisku</vt:lpstr>
      <vt:lpstr>'IO02 - IO 02 - Zásobní řa...'!Oblast_tisku</vt:lpstr>
      <vt:lpstr>'IO03 - IO 03 - ATS'!Oblast_tisku</vt:lpstr>
      <vt:lpstr>'IO04 - IO 04 - Vodojem'!Oblast_tisku</vt:lpstr>
      <vt:lpstr>'IO05 - IO 05 - Přepad z v...'!Oblast_tisku</vt:lpstr>
      <vt:lpstr>'Pokyny pro vyplnění'!Oblast_tisku</vt:lpstr>
      <vt:lpstr>'PS01 - PS 01 - F.3.1 - St...'!Oblast_tisku</vt:lpstr>
      <vt:lpstr>'Rekapitulace stavby'!Oblast_tisku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Hlavackova</dc:creator>
  <cp:lastModifiedBy>Uzivatel</cp:lastModifiedBy>
  <dcterms:created xsi:type="dcterms:W3CDTF">2017-11-13T13:11:00Z</dcterms:created>
  <dcterms:modified xsi:type="dcterms:W3CDTF">2018-02-23T06:02:40Z</dcterms:modified>
</cp:coreProperties>
</file>